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Sheet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8" i="1" l="1"/>
  <c r="BC98" i="1"/>
  <c r="BC101" i="1"/>
  <c r="BB98" i="1"/>
  <c r="BB101" i="1"/>
  <c r="BA98" i="1"/>
  <c r="AZ98" i="1"/>
  <c r="AY98" i="1"/>
  <c r="M98" i="1"/>
  <c r="M101" i="1"/>
  <c r="AX98" i="1"/>
  <c r="AX101" i="1"/>
  <c r="AW98" i="1"/>
  <c r="AV98" i="1"/>
  <c r="AU98" i="1"/>
  <c r="AU101" i="1"/>
  <c r="AT98" i="1"/>
  <c r="AA98" i="1"/>
  <c r="AA101" i="1"/>
  <c r="AS98" i="1"/>
  <c r="AR98" i="1"/>
  <c r="AH98" i="1"/>
  <c r="AH101" i="1"/>
  <c r="Q98" i="1"/>
  <c r="Q101" i="1"/>
  <c r="BC97" i="1"/>
  <c r="BB97" i="1"/>
  <c r="AI97" i="1"/>
  <c r="BA97" i="1"/>
  <c r="AZ97" i="1"/>
  <c r="N97" i="1"/>
  <c r="AY97" i="1"/>
  <c r="AX97" i="1"/>
  <c r="AE97" i="1"/>
  <c r="AW97" i="1"/>
  <c r="AD97" i="1"/>
  <c r="AV97" i="1"/>
  <c r="J97" i="1"/>
  <c r="AU97" i="1"/>
  <c r="AT97" i="1"/>
  <c r="AA97" i="1"/>
  <c r="AS97" i="1"/>
  <c r="Z97" i="1"/>
  <c r="AR97" i="1"/>
  <c r="F97" i="1"/>
  <c r="AH97" i="1"/>
  <c r="AG97" i="1"/>
  <c r="AC97" i="1"/>
  <c r="P97" i="1"/>
  <c r="O97" i="1"/>
  <c r="H97" i="1"/>
  <c r="G97" i="1"/>
  <c r="BC96" i="1"/>
  <c r="Q96" i="1"/>
  <c r="BB96" i="1"/>
  <c r="BA96" i="1"/>
  <c r="AH96" i="1"/>
  <c r="AZ96" i="1"/>
  <c r="AY96" i="1"/>
  <c r="M96" i="1"/>
  <c r="AX96" i="1"/>
  <c r="AW96" i="1"/>
  <c r="K96" i="1"/>
  <c r="AV96" i="1"/>
  <c r="AC96" i="1"/>
  <c r="AU96" i="1"/>
  <c r="I96" i="1"/>
  <c r="AT96" i="1"/>
  <c r="AS96" i="1"/>
  <c r="Z96" i="1"/>
  <c r="AR96" i="1"/>
  <c r="AJ96" i="1"/>
  <c r="AG96" i="1"/>
  <c r="AF96" i="1"/>
  <c r="AB96" i="1"/>
  <c r="Y96" i="1"/>
  <c r="N96" i="1"/>
  <c r="J96" i="1"/>
  <c r="F96" i="1"/>
  <c r="BE89" i="1"/>
  <c r="AL89" i="1"/>
  <c r="S89" i="1"/>
  <c r="BC85" i="1"/>
  <c r="BB85" i="1"/>
  <c r="P85" i="1"/>
  <c r="BA85" i="1"/>
  <c r="AZ85" i="1"/>
  <c r="N85" i="1"/>
  <c r="AY85" i="1"/>
  <c r="AX85" i="1"/>
  <c r="AW85" i="1"/>
  <c r="AV85" i="1"/>
  <c r="AC85" i="1"/>
  <c r="AU85" i="1"/>
  <c r="AT85" i="1"/>
  <c r="AS85" i="1"/>
  <c r="AR85" i="1"/>
  <c r="F85" i="1"/>
  <c r="AJ85" i="1"/>
  <c r="AI85" i="1"/>
  <c r="AF85" i="1"/>
  <c r="AB85" i="1"/>
  <c r="Q85" i="1"/>
  <c r="M85" i="1"/>
  <c r="I85" i="1"/>
  <c r="BC84" i="1"/>
  <c r="BB84" i="1"/>
  <c r="BA84" i="1"/>
  <c r="O84" i="1"/>
  <c r="AZ84" i="1"/>
  <c r="AY84" i="1"/>
  <c r="M84" i="1"/>
  <c r="AX84" i="1"/>
  <c r="AW84" i="1"/>
  <c r="K84" i="1"/>
  <c r="AV84" i="1"/>
  <c r="AU84" i="1"/>
  <c r="AB84" i="1"/>
  <c r="AT84" i="1"/>
  <c r="AS84" i="1"/>
  <c r="G84" i="1"/>
  <c r="AR84" i="1"/>
  <c r="AJ84" i="1"/>
  <c r="AI84" i="1"/>
  <c r="AH84" i="1"/>
  <c r="AF84" i="1"/>
  <c r="AE84" i="1"/>
  <c r="AA84" i="1"/>
  <c r="Q84" i="1"/>
  <c r="P84" i="1"/>
  <c r="L84" i="1"/>
  <c r="I84" i="1"/>
  <c r="H84" i="1"/>
  <c r="BC83" i="1"/>
  <c r="BB83" i="1"/>
  <c r="BA83" i="1"/>
  <c r="O83" i="1"/>
  <c r="AZ83" i="1"/>
  <c r="N83" i="1"/>
  <c r="AY83" i="1"/>
  <c r="AX83" i="1"/>
  <c r="AW83" i="1"/>
  <c r="AD83" i="1"/>
  <c r="AV83" i="1"/>
  <c r="J83" i="1"/>
  <c r="AU83" i="1"/>
  <c r="AT83" i="1"/>
  <c r="AS83" i="1"/>
  <c r="G83" i="1"/>
  <c r="AR83" i="1"/>
  <c r="F83" i="1"/>
  <c r="AI83" i="1"/>
  <c r="AE83" i="1"/>
  <c r="AA83" i="1"/>
  <c r="P83" i="1"/>
  <c r="L83" i="1"/>
  <c r="H83" i="1"/>
  <c r="BC82" i="1"/>
  <c r="BB82" i="1"/>
  <c r="BA82" i="1"/>
  <c r="O82" i="1"/>
  <c r="AZ82" i="1"/>
  <c r="N82" i="1"/>
  <c r="AY82" i="1"/>
  <c r="AY86" i="1"/>
  <c r="AX82" i="1"/>
  <c r="AW82" i="1"/>
  <c r="K82" i="1"/>
  <c r="AV82" i="1"/>
  <c r="AU82" i="1"/>
  <c r="AB82" i="1"/>
  <c r="AT82" i="1"/>
  <c r="AT86" i="1"/>
  <c r="AS82" i="1"/>
  <c r="G82" i="1"/>
  <c r="AR82" i="1"/>
  <c r="F82" i="1"/>
  <c r="AJ82" i="1"/>
  <c r="Y82" i="1"/>
  <c r="J82" i="1"/>
  <c r="BE81" i="1"/>
  <c r="AL81" i="1"/>
  <c r="S81" i="1"/>
  <c r="AW80" i="1"/>
  <c r="AV80" i="1"/>
  <c r="BC79" i="1"/>
  <c r="Q79" i="1"/>
  <c r="BB79" i="1"/>
  <c r="P79" i="1"/>
  <c r="AZ79" i="1"/>
  <c r="AY79" i="1"/>
  <c r="M79" i="1"/>
  <c r="AX79" i="1"/>
  <c r="AS79" i="1"/>
  <c r="Z79" i="1"/>
  <c r="AR79" i="1"/>
  <c r="AH79" i="1"/>
  <c r="AG79" i="1"/>
  <c r="AF79" i="1"/>
  <c r="AD79" i="1"/>
  <c r="AC79" i="1"/>
  <c r="AB79" i="1"/>
  <c r="AA79" i="1"/>
  <c r="Y79" i="1"/>
  <c r="O79" i="1"/>
  <c r="N79" i="1"/>
  <c r="K79" i="1"/>
  <c r="J79" i="1"/>
  <c r="I79" i="1"/>
  <c r="H79" i="1"/>
  <c r="F79" i="1"/>
  <c r="BE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Q78" i="1"/>
  <c r="P78" i="1"/>
  <c r="O78" i="1"/>
  <c r="N78" i="1"/>
  <c r="M78" i="1"/>
  <c r="L78" i="1"/>
  <c r="K78" i="1"/>
  <c r="J78" i="1"/>
  <c r="I78" i="1"/>
  <c r="H78" i="1"/>
  <c r="G78" i="1"/>
  <c r="F78" i="1"/>
  <c r="BC77" i="1"/>
  <c r="BB77" i="1"/>
  <c r="AI77" i="1"/>
  <c r="AZ77" i="1"/>
  <c r="AY77" i="1"/>
  <c r="AX77" i="1"/>
  <c r="AE77" i="1"/>
  <c r="AS77" i="1"/>
  <c r="Z77" i="1"/>
  <c r="AR77" i="1"/>
  <c r="Y77" i="1"/>
  <c r="AJ77" i="1"/>
  <c r="AH77" i="1"/>
  <c r="AD77" i="1"/>
  <c r="AC77" i="1"/>
  <c r="AB77" i="1"/>
  <c r="AA77" i="1"/>
  <c r="O77" i="1"/>
  <c r="L77" i="1"/>
  <c r="K77" i="1"/>
  <c r="J77" i="1"/>
  <c r="I77" i="1"/>
  <c r="H77" i="1"/>
  <c r="BE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Q76" i="1"/>
  <c r="P76" i="1"/>
  <c r="O76" i="1"/>
  <c r="N76" i="1"/>
  <c r="M76" i="1"/>
  <c r="L76" i="1"/>
  <c r="K76" i="1"/>
  <c r="J76" i="1"/>
  <c r="I76" i="1"/>
  <c r="H76" i="1"/>
  <c r="G76" i="1"/>
  <c r="F76" i="1"/>
  <c r="BE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Q75" i="1"/>
  <c r="P75" i="1"/>
  <c r="O75" i="1"/>
  <c r="N75" i="1"/>
  <c r="M75" i="1"/>
  <c r="L75" i="1"/>
  <c r="K75" i="1"/>
  <c r="J75" i="1"/>
  <c r="I75" i="1"/>
  <c r="H75" i="1"/>
  <c r="G75" i="1"/>
  <c r="F75" i="1"/>
  <c r="AX74" i="1"/>
  <c r="L74" i="1"/>
  <c r="AR74" i="1"/>
  <c r="AJ74" i="1"/>
  <c r="AI74" i="1"/>
  <c r="AH74" i="1"/>
  <c r="AG74" i="1"/>
  <c r="AF74" i="1"/>
  <c r="AD74" i="1"/>
  <c r="AC74" i="1"/>
  <c r="AB74" i="1"/>
  <c r="AA74" i="1"/>
  <c r="Z74" i="1"/>
  <c r="Y74" i="1"/>
  <c r="Q74" i="1"/>
  <c r="P74" i="1"/>
  <c r="O74" i="1"/>
  <c r="N74" i="1"/>
  <c r="M74" i="1"/>
  <c r="K74" i="1"/>
  <c r="J74" i="1"/>
  <c r="I74" i="1"/>
  <c r="H74" i="1"/>
  <c r="G74" i="1"/>
  <c r="F74" i="1"/>
  <c r="BC73" i="1"/>
  <c r="Q73" i="1"/>
  <c r="AU73" i="1"/>
  <c r="AT73" i="1"/>
  <c r="AJ73" i="1"/>
  <c r="AI73" i="1"/>
  <c r="AH73" i="1"/>
  <c r="AG73" i="1"/>
  <c r="AF73" i="1"/>
  <c r="AE73" i="1"/>
  <c r="AD73" i="1"/>
  <c r="AC73" i="1"/>
  <c r="Z73" i="1"/>
  <c r="Y73" i="1"/>
  <c r="P73" i="1"/>
  <c r="O73" i="1"/>
  <c r="N73" i="1"/>
  <c r="M73" i="1"/>
  <c r="L73" i="1"/>
  <c r="K73" i="1"/>
  <c r="J73" i="1"/>
  <c r="I73" i="1"/>
  <c r="G73" i="1"/>
  <c r="F73" i="1"/>
  <c r="AS72" i="1"/>
  <c r="AY72" i="1"/>
  <c r="BE72" i="1"/>
  <c r="M72" i="1"/>
  <c r="G72" i="1"/>
  <c r="AJ72" i="1"/>
  <c r="AI72" i="1"/>
  <c r="AH72" i="1"/>
  <c r="AG72" i="1"/>
  <c r="AE72" i="1"/>
  <c r="AD72" i="1"/>
  <c r="AC72" i="1"/>
  <c r="AB72" i="1"/>
  <c r="AA72" i="1"/>
  <c r="Z72" i="1"/>
  <c r="Y72" i="1"/>
  <c r="Q72" i="1"/>
  <c r="P72" i="1"/>
  <c r="O72" i="1"/>
  <c r="N72" i="1"/>
  <c r="L72" i="1"/>
  <c r="K72" i="1"/>
  <c r="J72" i="1"/>
  <c r="I72" i="1"/>
  <c r="H72" i="1"/>
  <c r="F72" i="1"/>
  <c r="AZ71" i="1"/>
  <c r="AG71" i="1"/>
  <c r="AR71" i="1"/>
  <c r="AJ71" i="1"/>
  <c r="AI71" i="1"/>
  <c r="AH71" i="1"/>
  <c r="AF71" i="1"/>
  <c r="AE71" i="1"/>
  <c r="AD71" i="1"/>
  <c r="AC71" i="1"/>
  <c r="AB71" i="1"/>
  <c r="AA71" i="1"/>
  <c r="Z71" i="1"/>
  <c r="Y71" i="1"/>
  <c r="Q71" i="1"/>
  <c r="P71" i="1"/>
  <c r="O71" i="1"/>
  <c r="N71" i="1"/>
  <c r="M71" i="1"/>
  <c r="L71" i="1"/>
  <c r="K71" i="1"/>
  <c r="J71" i="1"/>
  <c r="I71" i="1"/>
  <c r="H71" i="1"/>
  <c r="G71" i="1"/>
  <c r="F71" i="1"/>
  <c r="BC70" i="1"/>
  <c r="Q70" i="1"/>
  <c r="AX70" i="1"/>
  <c r="AI70" i="1"/>
  <c r="AH70" i="1"/>
  <c r="AG70" i="1"/>
  <c r="AF70" i="1"/>
  <c r="AD70" i="1"/>
  <c r="AC70" i="1"/>
  <c r="AB70" i="1"/>
  <c r="AA70" i="1"/>
  <c r="Z70" i="1"/>
  <c r="Y70" i="1"/>
  <c r="P70" i="1"/>
  <c r="O70" i="1"/>
  <c r="N70" i="1"/>
  <c r="M70" i="1"/>
  <c r="K70" i="1"/>
  <c r="J70" i="1"/>
  <c r="I70" i="1"/>
  <c r="H70" i="1"/>
  <c r="G70" i="1"/>
  <c r="F70" i="1"/>
  <c r="BE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Q69" i="1"/>
  <c r="P69" i="1"/>
  <c r="O69" i="1"/>
  <c r="N69" i="1"/>
  <c r="M69" i="1"/>
  <c r="L69" i="1"/>
  <c r="K69" i="1"/>
  <c r="J69" i="1"/>
  <c r="I69" i="1"/>
  <c r="H69" i="1"/>
  <c r="G69" i="1"/>
  <c r="F69" i="1"/>
  <c r="BA68" i="1"/>
  <c r="BA80" i="1"/>
  <c r="AZ68" i="1"/>
  <c r="AZ80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Q68" i="1"/>
  <c r="P68" i="1"/>
  <c r="O68" i="1"/>
  <c r="M68" i="1"/>
  <c r="L68" i="1"/>
  <c r="K68" i="1"/>
  <c r="J68" i="1"/>
  <c r="I68" i="1"/>
  <c r="H68" i="1"/>
  <c r="G68" i="1"/>
  <c r="F68" i="1"/>
  <c r="BE67" i="1"/>
  <c r="AL67" i="1"/>
  <c r="S67" i="1"/>
  <c r="BC59" i="1"/>
  <c r="AJ59" i="1"/>
  <c r="BB59" i="1"/>
  <c r="P59" i="1"/>
  <c r="BA59" i="1"/>
  <c r="AH59" i="1"/>
  <c r="AZ59" i="1"/>
  <c r="AG59" i="1"/>
  <c r="AY59" i="1"/>
  <c r="M59" i="1"/>
  <c r="AX59" i="1"/>
  <c r="L59" i="1"/>
  <c r="AW59" i="1"/>
  <c r="AD59" i="1"/>
  <c r="AV59" i="1"/>
  <c r="AC59" i="1"/>
  <c r="AU59" i="1"/>
  <c r="I59" i="1"/>
  <c r="AT59" i="1"/>
  <c r="H59" i="1"/>
  <c r="AS59" i="1"/>
  <c r="Z59" i="1"/>
  <c r="AR59" i="1"/>
  <c r="F59" i="1"/>
  <c r="AI59" i="1"/>
  <c r="AF59" i="1"/>
  <c r="AE59" i="1"/>
  <c r="AB59" i="1"/>
  <c r="AA59" i="1"/>
  <c r="Q59" i="1"/>
  <c r="N59" i="1"/>
  <c r="BC58" i="1"/>
  <c r="Q58" i="1"/>
  <c r="BB58" i="1"/>
  <c r="P58" i="1"/>
  <c r="BA58" i="1"/>
  <c r="O58" i="1"/>
  <c r="AZ58" i="1"/>
  <c r="AY58" i="1"/>
  <c r="AX58" i="1"/>
  <c r="AE58" i="1"/>
  <c r="AW58" i="1"/>
  <c r="AV58" i="1"/>
  <c r="AC58" i="1"/>
  <c r="AU58" i="1"/>
  <c r="AT58" i="1"/>
  <c r="H58" i="1"/>
  <c r="AS58" i="1"/>
  <c r="AR58" i="1"/>
  <c r="Y58" i="1"/>
  <c r="AJ58" i="1"/>
  <c r="AI58" i="1"/>
  <c r="AH58" i="1"/>
  <c r="AF58" i="1"/>
  <c r="AB58" i="1"/>
  <c r="AA58" i="1"/>
  <c r="M58" i="1"/>
  <c r="I58" i="1"/>
  <c r="BC57" i="1"/>
  <c r="AJ57" i="1"/>
  <c r="BB57" i="1"/>
  <c r="AI57" i="1"/>
  <c r="BA57" i="1"/>
  <c r="O57" i="1"/>
  <c r="AZ57" i="1"/>
  <c r="N57" i="1"/>
  <c r="AY57" i="1"/>
  <c r="AF57" i="1"/>
  <c r="AX57" i="1"/>
  <c r="L57" i="1"/>
  <c r="AW57" i="1"/>
  <c r="AD57" i="1"/>
  <c r="AV57" i="1"/>
  <c r="J57" i="1"/>
  <c r="AU57" i="1"/>
  <c r="AB57" i="1"/>
  <c r="AT57" i="1"/>
  <c r="AA57" i="1"/>
  <c r="AS57" i="1"/>
  <c r="Z57" i="1"/>
  <c r="AR57" i="1"/>
  <c r="Q57" i="1"/>
  <c r="M57" i="1"/>
  <c r="I57" i="1"/>
  <c r="H57" i="1"/>
  <c r="BC56" i="1"/>
  <c r="BB56" i="1"/>
  <c r="AI56" i="1"/>
  <c r="BA56" i="1"/>
  <c r="O56" i="1"/>
  <c r="AZ56" i="1"/>
  <c r="N56" i="1"/>
  <c r="AY56" i="1"/>
  <c r="AF56" i="1"/>
  <c r="AX56" i="1"/>
  <c r="AW56" i="1"/>
  <c r="AD56" i="1"/>
  <c r="AV56" i="1"/>
  <c r="J56" i="1"/>
  <c r="AU56" i="1"/>
  <c r="AB56" i="1"/>
  <c r="AT56" i="1"/>
  <c r="AS56" i="1"/>
  <c r="Z56" i="1"/>
  <c r="AR56" i="1"/>
  <c r="F56" i="1"/>
  <c r="AJ56" i="1"/>
  <c r="AE56" i="1"/>
  <c r="AA56" i="1"/>
  <c r="Q56" i="1"/>
  <c r="P56" i="1"/>
  <c r="M56" i="1"/>
  <c r="L56" i="1"/>
  <c r="H56" i="1"/>
  <c r="BC55" i="1"/>
  <c r="Q55" i="1"/>
  <c r="BB55" i="1"/>
  <c r="BA55" i="1"/>
  <c r="O55" i="1"/>
  <c r="AZ55" i="1"/>
  <c r="N55" i="1"/>
  <c r="AY55" i="1"/>
  <c r="M55" i="1"/>
  <c r="AX55" i="1"/>
  <c r="AW55" i="1"/>
  <c r="AD55" i="1"/>
  <c r="AV55" i="1"/>
  <c r="AC55" i="1"/>
  <c r="AU55" i="1"/>
  <c r="I55" i="1"/>
  <c r="AT55" i="1"/>
  <c r="AS55" i="1"/>
  <c r="G55" i="1"/>
  <c r="AR55" i="1"/>
  <c r="F55" i="1"/>
  <c r="AF55" i="1"/>
  <c r="Y55" i="1"/>
  <c r="J55" i="1"/>
  <c r="BC53" i="1"/>
  <c r="Q53" i="1"/>
  <c r="BB53" i="1"/>
  <c r="P53" i="1"/>
  <c r="BA53" i="1"/>
  <c r="O53" i="1"/>
  <c r="AZ53" i="1"/>
  <c r="AY53" i="1"/>
  <c r="M53" i="1"/>
  <c r="AX53" i="1"/>
  <c r="L53" i="1"/>
  <c r="AW53" i="1"/>
  <c r="K53" i="1"/>
  <c r="AV53" i="1"/>
  <c r="AU53" i="1"/>
  <c r="AB53" i="1"/>
  <c r="AT53" i="1"/>
  <c r="AA53" i="1"/>
  <c r="AS53" i="1"/>
  <c r="G53" i="1"/>
  <c r="AR53" i="1"/>
  <c r="AJ53" i="1"/>
  <c r="AI53" i="1"/>
  <c r="AH53" i="1"/>
  <c r="H53" i="1"/>
  <c r="BC52" i="1"/>
  <c r="BB52" i="1"/>
  <c r="BA52" i="1"/>
  <c r="AH52" i="1"/>
  <c r="AZ52" i="1"/>
  <c r="AG52" i="1"/>
  <c r="AY52" i="1"/>
  <c r="AX52" i="1"/>
  <c r="AW52" i="1"/>
  <c r="K52" i="1"/>
  <c r="AV52" i="1"/>
  <c r="AC52" i="1"/>
  <c r="AU52" i="1"/>
  <c r="AT52" i="1"/>
  <c r="AS52" i="1"/>
  <c r="AS94" i="1"/>
  <c r="AR52" i="1"/>
  <c r="Y52" i="1"/>
  <c r="AI52" i="1"/>
  <c r="AE52" i="1"/>
  <c r="AD52" i="1"/>
  <c r="AA52" i="1"/>
  <c r="P52" i="1"/>
  <c r="O52" i="1"/>
  <c r="L52" i="1"/>
  <c r="H52" i="1"/>
  <c r="G52" i="1"/>
  <c r="BC51" i="1"/>
  <c r="Q51" i="1"/>
  <c r="BB51" i="1"/>
  <c r="BA51" i="1"/>
  <c r="AH51" i="1"/>
  <c r="AZ51" i="1"/>
  <c r="AG51" i="1"/>
  <c r="AY51" i="1"/>
  <c r="M51" i="1"/>
  <c r="AX51" i="1"/>
  <c r="AW51" i="1"/>
  <c r="AD51" i="1"/>
  <c r="AV51" i="1"/>
  <c r="J51" i="1"/>
  <c r="AU51" i="1"/>
  <c r="I51" i="1"/>
  <c r="AT51" i="1"/>
  <c r="AS51" i="1"/>
  <c r="Z51" i="1"/>
  <c r="AR51" i="1"/>
  <c r="Y51" i="1"/>
  <c r="AJ51" i="1"/>
  <c r="AB51" i="1"/>
  <c r="G51" i="1"/>
  <c r="F51" i="1"/>
  <c r="BC50" i="1"/>
  <c r="BB50" i="1"/>
  <c r="P50" i="1"/>
  <c r="BA50" i="1"/>
  <c r="AZ50" i="1"/>
  <c r="N50" i="1"/>
  <c r="AY50" i="1"/>
  <c r="AX50" i="1"/>
  <c r="L50" i="1"/>
  <c r="AW50" i="1"/>
  <c r="AW54" i="1"/>
  <c r="AV50" i="1"/>
  <c r="J50" i="1"/>
  <c r="AU50" i="1"/>
  <c r="AT50" i="1"/>
  <c r="H50" i="1"/>
  <c r="AS50" i="1"/>
  <c r="AR50" i="1"/>
  <c r="F50" i="1"/>
  <c r="AJ50" i="1"/>
  <c r="AI50" i="1"/>
  <c r="AF50" i="1"/>
  <c r="AB50" i="1"/>
  <c r="AA50" i="1"/>
  <c r="Q50" i="1"/>
  <c r="M50" i="1"/>
  <c r="I50" i="1"/>
  <c r="BE49" i="1"/>
  <c r="AL49" i="1"/>
  <c r="S49" i="1"/>
  <c r="BA47" i="1"/>
  <c r="BA93" i="1"/>
  <c r="AW47" i="1"/>
  <c r="AW93" i="1"/>
  <c r="K93" i="1"/>
  <c r="AV47" i="1"/>
  <c r="AV93" i="1"/>
  <c r="AU47" i="1"/>
  <c r="AB47" i="1"/>
  <c r="AT47" i="1"/>
  <c r="AH47" i="1"/>
  <c r="BA46" i="1"/>
  <c r="AW46" i="1"/>
  <c r="AV46" i="1"/>
  <c r="AV92" i="1"/>
  <c r="J92" i="1"/>
  <c r="AU46" i="1"/>
  <c r="AU92" i="1"/>
  <c r="AT46" i="1"/>
  <c r="AA46" i="1"/>
  <c r="BC45" i="1"/>
  <c r="BC91" i="1"/>
  <c r="Q91" i="1"/>
  <c r="BB45" i="1"/>
  <c r="BB91" i="1"/>
  <c r="BA45" i="1"/>
  <c r="O45" i="1"/>
  <c r="AZ45" i="1"/>
  <c r="AY45" i="1"/>
  <c r="AY91" i="1"/>
  <c r="AX45" i="1"/>
  <c r="AX91" i="1"/>
  <c r="L91" i="1"/>
  <c r="AW45" i="1"/>
  <c r="AD45" i="1"/>
  <c r="AV45" i="1"/>
  <c r="AU45" i="1"/>
  <c r="AU91" i="1"/>
  <c r="AB91" i="1"/>
  <c r="AT45" i="1"/>
  <c r="AT91" i="1"/>
  <c r="AS45" i="1"/>
  <c r="Z45" i="1"/>
  <c r="AR45" i="1"/>
  <c r="AJ45" i="1"/>
  <c r="AI45" i="1"/>
  <c r="AH45" i="1"/>
  <c r="P45" i="1"/>
  <c r="M45" i="1"/>
  <c r="BC44" i="1"/>
  <c r="BB44" i="1"/>
  <c r="P44" i="1"/>
  <c r="BA44" i="1"/>
  <c r="O44" i="1"/>
  <c r="AZ44" i="1"/>
  <c r="AG44" i="1"/>
  <c r="AY44" i="1"/>
  <c r="M44" i="1"/>
  <c r="AX44" i="1"/>
  <c r="AE44" i="1"/>
  <c r="AW44" i="1"/>
  <c r="AW90" i="1"/>
  <c r="AV44" i="1"/>
  <c r="AU44" i="1"/>
  <c r="AT44" i="1"/>
  <c r="H44" i="1"/>
  <c r="AS44" i="1"/>
  <c r="Z44" i="1"/>
  <c r="AR44" i="1"/>
  <c r="AR90" i="1"/>
  <c r="Q44" i="1"/>
  <c r="K44" i="1"/>
  <c r="BE43" i="1"/>
  <c r="AL43" i="1"/>
  <c r="S43" i="1"/>
  <c r="BE42" i="1"/>
  <c r="AL42" i="1"/>
  <c r="S42" i="1"/>
  <c r="BC41" i="1"/>
  <c r="BC47" i="1"/>
  <c r="BB41" i="1"/>
  <c r="BB47" i="1"/>
  <c r="AZ41" i="1"/>
  <c r="AZ47" i="1"/>
  <c r="AZ93" i="1"/>
  <c r="AY41" i="1"/>
  <c r="AY47" i="1"/>
  <c r="AX41" i="1"/>
  <c r="AX47" i="1"/>
  <c r="AS41" i="1"/>
  <c r="AS47" i="1"/>
  <c r="AR41" i="1"/>
  <c r="AR47" i="1"/>
  <c r="F47" i="1"/>
  <c r="AL41" i="1"/>
  <c r="S41" i="1"/>
  <c r="BE40" i="1"/>
  <c r="AL40" i="1"/>
  <c r="S40" i="1"/>
  <c r="BC39" i="1"/>
  <c r="BC46" i="1"/>
  <c r="BC92" i="1"/>
  <c r="BB39" i="1"/>
  <c r="BB46" i="1"/>
  <c r="AZ39" i="1"/>
  <c r="AZ46" i="1"/>
  <c r="AY39" i="1"/>
  <c r="AY46" i="1"/>
  <c r="AY92" i="1"/>
  <c r="AX39" i="1"/>
  <c r="AX46" i="1"/>
  <c r="AS39" i="1"/>
  <c r="AS46" i="1"/>
  <c r="AR39" i="1"/>
  <c r="AR46" i="1"/>
  <c r="AL39" i="1"/>
  <c r="S39" i="1"/>
  <c r="BE38" i="1"/>
  <c r="AL38" i="1"/>
  <c r="S38" i="1"/>
  <c r="BE37" i="1"/>
  <c r="AL37" i="1"/>
  <c r="S37" i="1"/>
  <c r="BE36" i="1"/>
  <c r="AL36" i="1"/>
  <c r="S36" i="1"/>
  <c r="BE35" i="1"/>
  <c r="AL35" i="1"/>
  <c r="S35" i="1"/>
  <c r="BE34" i="1"/>
  <c r="AL34" i="1"/>
  <c r="S34" i="1"/>
  <c r="BE33" i="1"/>
  <c r="AL33" i="1"/>
  <c r="S33" i="1"/>
  <c r="BE32" i="1"/>
  <c r="AL32" i="1"/>
  <c r="S32" i="1"/>
  <c r="BE31" i="1"/>
  <c r="AL31" i="1"/>
  <c r="S31" i="1"/>
  <c r="BE30" i="1"/>
  <c r="AL30" i="1"/>
  <c r="S30" i="1"/>
  <c r="BE29" i="1"/>
  <c r="AL29" i="1"/>
  <c r="S29" i="1"/>
  <c r="BC27" i="1"/>
  <c r="BB27" i="1"/>
  <c r="BA27" i="1"/>
  <c r="O27" i="1"/>
  <c r="AZ27" i="1"/>
  <c r="AG27" i="1"/>
  <c r="AY27" i="1"/>
  <c r="M27" i="1"/>
  <c r="AX27" i="1"/>
  <c r="AW27" i="1"/>
  <c r="K27" i="1"/>
  <c r="AV27" i="1"/>
  <c r="AC27" i="1"/>
  <c r="AU27" i="1"/>
  <c r="AB27" i="1"/>
  <c r="AT27" i="1"/>
  <c r="AS27" i="1"/>
  <c r="G27" i="1"/>
  <c r="AR27" i="1"/>
  <c r="Y27" i="1"/>
  <c r="AJ27" i="1"/>
  <c r="AI27" i="1"/>
  <c r="AH27" i="1"/>
  <c r="AF27" i="1"/>
  <c r="AE27" i="1"/>
  <c r="AA27" i="1"/>
  <c r="Q27" i="1"/>
  <c r="P27" i="1"/>
  <c r="L27" i="1"/>
  <c r="I27" i="1"/>
  <c r="H27" i="1"/>
  <c r="BC26" i="1"/>
  <c r="AJ26" i="1"/>
  <c r="BB26" i="1"/>
  <c r="BA26" i="1"/>
  <c r="O26" i="1"/>
  <c r="AZ26" i="1"/>
  <c r="N26" i="1"/>
  <c r="AY26" i="1"/>
  <c r="AF26" i="1"/>
  <c r="AX26" i="1"/>
  <c r="AW26" i="1"/>
  <c r="AD26" i="1"/>
  <c r="AV26" i="1"/>
  <c r="J26" i="1"/>
  <c r="AU26" i="1"/>
  <c r="AB26" i="1"/>
  <c r="AT26" i="1"/>
  <c r="AS26" i="1"/>
  <c r="G26" i="1"/>
  <c r="AR26" i="1"/>
  <c r="F26" i="1"/>
  <c r="AI26" i="1"/>
  <c r="AE26" i="1"/>
  <c r="AA26" i="1"/>
  <c r="P26" i="1"/>
  <c r="L26" i="1"/>
  <c r="H26" i="1"/>
  <c r="BC25" i="1"/>
  <c r="Q25" i="1"/>
  <c r="BB25" i="1"/>
  <c r="AI25" i="1"/>
  <c r="BA25" i="1"/>
  <c r="O25" i="1"/>
  <c r="AZ25" i="1"/>
  <c r="N25" i="1"/>
  <c r="AY25" i="1"/>
  <c r="M25" i="1"/>
  <c r="AX25" i="1"/>
  <c r="AE25" i="1"/>
  <c r="AW25" i="1"/>
  <c r="AD25" i="1"/>
  <c r="AV25" i="1"/>
  <c r="AC25" i="1"/>
  <c r="AU25" i="1"/>
  <c r="I25" i="1"/>
  <c r="AT25" i="1"/>
  <c r="AA25" i="1"/>
  <c r="AS25" i="1"/>
  <c r="G25" i="1"/>
  <c r="AR25" i="1"/>
  <c r="F25" i="1"/>
  <c r="AJ25" i="1"/>
  <c r="AG25" i="1"/>
  <c r="Y25" i="1"/>
  <c r="J25" i="1"/>
  <c r="BC24" i="1"/>
  <c r="BB24" i="1"/>
  <c r="P24" i="1"/>
  <c r="BA24" i="1"/>
  <c r="AH24" i="1"/>
  <c r="AZ24" i="1"/>
  <c r="AY24" i="1"/>
  <c r="AX24" i="1"/>
  <c r="L24" i="1"/>
  <c r="AW24" i="1"/>
  <c r="AD24" i="1"/>
  <c r="AV24" i="1"/>
  <c r="AC24" i="1"/>
  <c r="AU24" i="1"/>
  <c r="AT24" i="1"/>
  <c r="H24" i="1"/>
  <c r="AS24" i="1"/>
  <c r="Z24" i="1"/>
  <c r="AR24" i="1"/>
  <c r="AJ24" i="1"/>
  <c r="AI24" i="1"/>
  <c r="AI28" i="1"/>
  <c r="AG24" i="1"/>
  <c r="AF24" i="1"/>
  <c r="AB24" i="1"/>
  <c r="Y24" i="1"/>
  <c r="Q24" i="1"/>
  <c r="N24" i="1"/>
  <c r="M24" i="1"/>
  <c r="J24" i="1"/>
  <c r="I24" i="1"/>
  <c r="F24" i="1"/>
  <c r="BE23" i="1"/>
  <c r="AL23" i="1"/>
  <c r="S23" i="1"/>
  <c r="AV22" i="1"/>
  <c r="BC21" i="1"/>
  <c r="Q21" i="1"/>
  <c r="BB21" i="1"/>
  <c r="P21" i="1"/>
  <c r="AZ21" i="1"/>
  <c r="N21" i="1"/>
  <c r="AY21" i="1"/>
  <c r="AX21" i="1"/>
  <c r="L21" i="1"/>
  <c r="AS21" i="1"/>
  <c r="Z21" i="1"/>
  <c r="AR21" i="1"/>
  <c r="AH21" i="1"/>
  <c r="AG21" i="1"/>
  <c r="AF21" i="1"/>
  <c r="AD21" i="1"/>
  <c r="AC21" i="1"/>
  <c r="AB21" i="1"/>
  <c r="AA21" i="1"/>
  <c r="Y21" i="1"/>
  <c r="O21" i="1"/>
  <c r="M21" i="1"/>
  <c r="K21" i="1"/>
  <c r="J21" i="1"/>
  <c r="I21" i="1"/>
  <c r="H21" i="1"/>
  <c r="F21" i="1"/>
  <c r="BE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Q20" i="1"/>
  <c r="P20" i="1"/>
  <c r="O20" i="1"/>
  <c r="N20" i="1"/>
  <c r="M20" i="1"/>
  <c r="L20" i="1"/>
  <c r="K20" i="1"/>
  <c r="J20" i="1"/>
  <c r="I20" i="1"/>
  <c r="H20" i="1"/>
  <c r="G20" i="1"/>
  <c r="F20" i="1"/>
  <c r="BC19" i="1"/>
  <c r="BB19" i="1"/>
  <c r="P19" i="1"/>
  <c r="BA19" i="1"/>
  <c r="AH19" i="1"/>
  <c r="AZ19" i="1"/>
  <c r="N19" i="1"/>
  <c r="AY19" i="1"/>
  <c r="AF19" i="1"/>
  <c r="AX19" i="1"/>
  <c r="L19" i="1"/>
  <c r="AW19" i="1"/>
  <c r="K19" i="1"/>
  <c r="AS19" i="1"/>
  <c r="AR19" i="1"/>
  <c r="F19" i="1"/>
  <c r="AG19" i="1"/>
  <c r="AC19" i="1"/>
  <c r="AB19" i="1"/>
  <c r="AA19" i="1"/>
  <c r="Z19" i="1"/>
  <c r="Y19" i="1"/>
  <c r="Q19" i="1"/>
  <c r="O19" i="1"/>
  <c r="J19" i="1"/>
  <c r="I19" i="1"/>
  <c r="H19" i="1"/>
  <c r="G19" i="1"/>
  <c r="BE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Q18" i="1"/>
  <c r="P18" i="1"/>
  <c r="O18" i="1"/>
  <c r="N18" i="1"/>
  <c r="M18" i="1"/>
  <c r="L18" i="1"/>
  <c r="K18" i="1"/>
  <c r="J18" i="1"/>
  <c r="I18" i="1"/>
  <c r="H18" i="1"/>
  <c r="G18" i="1"/>
  <c r="F18" i="1"/>
  <c r="BE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Q17" i="1"/>
  <c r="P17" i="1"/>
  <c r="O17" i="1"/>
  <c r="N17" i="1"/>
  <c r="M17" i="1"/>
  <c r="L17" i="1"/>
  <c r="K17" i="1"/>
  <c r="J17" i="1"/>
  <c r="I17" i="1"/>
  <c r="H17" i="1"/>
  <c r="G17" i="1"/>
  <c r="F17" i="1"/>
  <c r="AX16" i="1"/>
  <c r="AE16" i="1"/>
  <c r="AR16" i="1"/>
  <c r="BE16" i="1"/>
  <c r="AJ16" i="1"/>
  <c r="AI16" i="1"/>
  <c r="AH16" i="1"/>
  <c r="AG16" i="1"/>
  <c r="AF16" i="1"/>
  <c r="AD16" i="1"/>
  <c r="AC16" i="1"/>
  <c r="AB16" i="1"/>
  <c r="AA16" i="1"/>
  <c r="Z16" i="1"/>
  <c r="Y16" i="1"/>
  <c r="Q16" i="1"/>
  <c r="P16" i="1"/>
  <c r="O16" i="1"/>
  <c r="N16" i="1"/>
  <c r="M16" i="1"/>
  <c r="K16" i="1"/>
  <c r="J16" i="1"/>
  <c r="I16" i="1"/>
  <c r="H16" i="1"/>
  <c r="G16" i="1"/>
  <c r="F16" i="1"/>
  <c r="BC15" i="1"/>
  <c r="Q15" i="1"/>
  <c r="AU15" i="1"/>
  <c r="AB15" i="1"/>
  <c r="AT15" i="1"/>
  <c r="AT22" i="1"/>
  <c r="AI15" i="1"/>
  <c r="AH15" i="1"/>
  <c r="AG15" i="1"/>
  <c r="AF15" i="1"/>
  <c r="AE15" i="1"/>
  <c r="AD15" i="1"/>
  <c r="AC15" i="1"/>
  <c r="Z15" i="1"/>
  <c r="Y15" i="1"/>
  <c r="P15" i="1"/>
  <c r="O15" i="1"/>
  <c r="N15" i="1"/>
  <c r="M15" i="1"/>
  <c r="L15" i="1"/>
  <c r="K15" i="1"/>
  <c r="J15" i="1"/>
  <c r="I15" i="1"/>
  <c r="G15" i="1"/>
  <c r="F15" i="1"/>
  <c r="BE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Q14" i="1"/>
  <c r="P14" i="1"/>
  <c r="O14" i="1"/>
  <c r="N14" i="1"/>
  <c r="M14" i="1"/>
  <c r="L14" i="1"/>
  <c r="K14" i="1"/>
  <c r="J14" i="1"/>
  <c r="I14" i="1"/>
  <c r="H14" i="1"/>
  <c r="G14" i="1"/>
  <c r="F14" i="1"/>
  <c r="BE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Q13" i="1"/>
  <c r="P13" i="1"/>
  <c r="O13" i="1"/>
  <c r="N13" i="1"/>
  <c r="M13" i="1"/>
  <c r="L13" i="1"/>
  <c r="K13" i="1"/>
  <c r="J13" i="1"/>
  <c r="I13" i="1"/>
  <c r="H13" i="1"/>
  <c r="G13" i="1"/>
  <c r="F13" i="1"/>
  <c r="BC12" i="1"/>
  <c r="BB12" i="1"/>
  <c r="BB22" i="1"/>
  <c r="AX12" i="1"/>
  <c r="AE12" i="1"/>
  <c r="AW12" i="1"/>
  <c r="AJ12" i="1"/>
  <c r="AH12" i="1"/>
  <c r="AG12" i="1"/>
  <c r="AF12" i="1"/>
  <c r="AD12" i="1"/>
  <c r="AC12" i="1"/>
  <c r="AB12" i="1"/>
  <c r="AA12" i="1"/>
  <c r="Z12" i="1"/>
  <c r="Y12" i="1"/>
  <c r="Q12" i="1"/>
  <c r="O12" i="1"/>
  <c r="N12" i="1"/>
  <c r="M12" i="1"/>
  <c r="K12" i="1"/>
  <c r="J12" i="1"/>
  <c r="I12" i="1"/>
  <c r="H12" i="1"/>
  <c r="G12" i="1"/>
  <c r="F12" i="1"/>
  <c r="BE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Q11" i="1"/>
  <c r="P11" i="1"/>
  <c r="O11" i="1"/>
  <c r="N11" i="1"/>
  <c r="M11" i="1"/>
  <c r="L11" i="1"/>
  <c r="K11" i="1"/>
  <c r="J11" i="1"/>
  <c r="I11" i="1"/>
  <c r="H11" i="1"/>
  <c r="G11" i="1"/>
  <c r="F11" i="1"/>
  <c r="BA10" i="1"/>
  <c r="AZ10" i="1"/>
  <c r="AJ10" i="1"/>
  <c r="AI10" i="1"/>
  <c r="AF10" i="1"/>
  <c r="AE10" i="1"/>
  <c r="AD10" i="1"/>
  <c r="AC10" i="1"/>
  <c r="AB10" i="1"/>
  <c r="AA10" i="1"/>
  <c r="Z10" i="1"/>
  <c r="Y10" i="1"/>
  <c r="Q10" i="1"/>
  <c r="P10" i="1"/>
  <c r="M10" i="1"/>
  <c r="L10" i="1"/>
  <c r="K10" i="1"/>
  <c r="J10" i="1"/>
  <c r="I10" i="1"/>
  <c r="H10" i="1"/>
  <c r="G10" i="1"/>
  <c r="F10" i="1"/>
  <c r="BE7" i="1"/>
  <c r="AE7" i="1"/>
  <c r="Y7" i="1"/>
  <c r="S7" i="1"/>
  <c r="F44" i="1"/>
  <c r="I46" i="1"/>
  <c r="AU48" i="1"/>
  <c r="AI44" i="1"/>
  <c r="BC87" i="1"/>
  <c r="AA45" i="1"/>
  <c r="AC46" i="1"/>
  <c r="AV48" i="1"/>
  <c r="L45" i="1"/>
  <c r="AE45" i="1"/>
  <c r="J46" i="1"/>
  <c r="Z22" i="1"/>
  <c r="L16" i="1"/>
  <c r="AE21" i="1"/>
  <c r="AJ21" i="1"/>
  <c r="AI21" i="1"/>
  <c r="AL21" i="1"/>
  <c r="K25" i="1"/>
  <c r="Z25" i="1"/>
  <c r="AH25" i="1"/>
  <c r="K26" i="1"/>
  <c r="Z26" i="1"/>
  <c r="Z27" i="1"/>
  <c r="Z28" i="1"/>
  <c r="AH26" i="1"/>
  <c r="L44" i="1"/>
  <c r="AA44" i="1"/>
  <c r="H45" i="1"/>
  <c r="AF45" i="1"/>
  <c r="AC51" i="1"/>
  <c r="G56" i="1"/>
  <c r="AH56" i="1"/>
  <c r="L58" i="1"/>
  <c r="Y59" i="1"/>
  <c r="AL59" i="1"/>
  <c r="P77" i="1"/>
  <c r="P80" i="1"/>
  <c r="AG82" i="1"/>
  <c r="K83" i="1"/>
  <c r="Z83" i="1"/>
  <c r="AH83" i="1"/>
  <c r="G96" i="1"/>
  <c r="O96" i="1"/>
  <c r="K97" i="1"/>
  <c r="Y97" i="1"/>
  <c r="AB98" i="1"/>
  <c r="AB101" i="1"/>
  <c r="H15" i="1"/>
  <c r="S17" i="1"/>
  <c r="AL17" i="1"/>
  <c r="BC48" i="1"/>
  <c r="I45" i="1"/>
  <c r="Q45" i="1"/>
  <c r="K47" i="1"/>
  <c r="N51" i="1"/>
  <c r="AF51" i="1"/>
  <c r="Z52" i="1"/>
  <c r="AE53" i="1"/>
  <c r="Z80" i="1"/>
  <c r="S71" i="1"/>
  <c r="AL71" i="1"/>
  <c r="BE71" i="1"/>
  <c r="BE74" i="1"/>
  <c r="G77" i="1"/>
  <c r="S78" i="1"/>
  <c r="AD96" i="1"/>
  <c r="L97" i="1"/>
  <c r="I98" i="1"/>
  <c r="I101" i="1"/>
  <c r="AF98" i="1"/>
  <c r="AF101" i="1"/>
  <c r="AY101" i="1"/>
  <c r="AJ98" i="1"/>
  <c r="AJ101" i="1"/>
  <c r="AD19" i="1"/>
  <c r="AD22" i="1"/>
  <c r="I44" i="1"/>
  <c r="O51" i="1"/>
  <c r="K56" i="1"/>
  <c r="AJ91" i="1"/>
  <c r="AI19" i="1"/>
  <c r="AB46" i="1"/>
  <c r="J47" i="1"/>
  <c r="AI98" i="1"/>
  <c r="AI101" i="1"/>
  <c r="AJ15" i="1"/>
  <c r="S16" i="1"/>
  <c r="AL16" i="1"/>
  <c r="S18" i="1"/>
  <c r="AL18" i="1"/>
  <c r="AE19" i="1"/>
  <c r="AE22" i="1"/>
  <c r="BC22" i="1"/>
  <c r="BC28" i="1"/>
  <c r="BC54" i="1"/>
  <c r="BC61" i="1"/>
  <c r="AE24" i="1"/>
  <c r="AE28" i="1"/>
  <c r="AJ28" i="1"/>
  <c r="AU28" i="1"/>
  <c r="AY28" i="1"/>
  <c r="AF25" i="1"/>
  <c r="BE25" i="1"/>
  <c r="AG26" i="1"/>
  <c r="AG28" i="1"/>
  <c r="AD27" i="1"/>
  <c r="G44" i="1"/>
  <c r="AC44" i="1"/>
  <c r="AH44" i="1"/>
  <c r="I53" i="1"/>
  <c r="AF53" i="1"/>
  <c r="K55" i="1"/>
  <c r="Z55" i="1"/>
  <c r="AG55" i="1"/>
  <c r="I56" i="1"/>
  <c r="P57" i="1"/>
  <c r="J58" i="1"/>
  <c r="G59" i="1"/>
  <c r="O59" i="1"/>
  <c r="AJ70" i="1"/>
  <c r="AE74" i="1"/>
  <c r="AL74" i="1"/>
  <c r="AI79" i="1"/>
  <c r="AI80" i="1"/>
  <c r="BE79" i="1"/>
  <c r="AR86" i="1"/>
  <c r="AV86" i="1"/>
  <c r="AZ86" i="1"/>
  <c r="AG83" i="1"/>
  <c r="AD84" i="1"/>
  <c r="J85" i="1"/>
  <c r="Y85" i="1"/>
  <c r="AG85" i="1"/>
  <c r="AC92" i="1"/>
  <c r="H98" i="1"/>
  <c r="H101" i="1"/>
  <c r="P98" i="1"/>
  <c r="P101" i="1"/>
  <c r="AE98" i="1"/>
  <c r="AE101" i="1"/>
  <c r="AT101" i="1"/>
  <c r="AI12" i="1"/>
  <c r="AI22" i="1"/>
  <c r="K22" i="1"/>
  <c r="AE57" i="1"/>
  <c r="I22" i="1"/>
  <c r="H22" i="1"/>
  <c r="F22" i="1"/>
  <c r="J22" i="1"/>
  <c r="BE12" i="1"/>
  <c r="S13" i="1"/>
  <c r="AL13" i="1"/>
  <c r="AS22" i="1"/>
  <c r="S20" i="1"/>
  <c r="AL20" i="1"/>
  <c r="AU22" i="1"/>
  <c r="AA24" i="1"/>
  <c r="AA28" i="1"/>
  <c r="AF28" i="1"/>
  <c r="AR28" i="1"/>
  <c r="AV28" i="1"/>
  <c r="AZ28" i="1"/>
  <c r="AB25" i="1"/>
  <c r="AL25" i="1"/>
  <c r="AC26" i="1"/>
  <c r="AC28" i="1"/>
  <c r="Y44" i="1"/>
  <c r="AD44" i="1"/>
  <c r="AB45" i="1"/>
  <c r="Q46" i="1"/>
  <c r="AJ46" i="1"/>
  <c r="O47" i="1"/>
  <c r="AU54" i="1"/>
  <c r="AY54" i="1"/>
  <c r="K51" i="1"/>
  <c r="AH55" i="1"/>
  <c r="K57" i="1"/>
  <c r="BE57" i="1"/>
  <c r="F58" i="1"/>
  <c r="J59" i="1"/>
  <c r="S75" i="1"/>
  <c r="BB80" i="1"/>
  <c r="G79" i="1"/>
  <c r="AJ79" i="1"/>
  <c r="AC82" i="1"/>
  <c r="AC83" i="1"/>
  <c r="Z84" i="1"/>
  <c r="AD93" i="1"/>
  <c r="S15" i="1"/>
  <c r="AC47" i="1"/>
  <c r="Q22" i="1"/>
  <c r="AB22" i="1"/>
  <c r="AF22" i="1"/>
  <c r="S11" i="1"/>
  <c r="AL11" i="1"/>
  <c r="AX22" i="1"/>
  <c r="S14" i="1"/>
  <c r="Y22" i="1"/>
  <c r="AC22" i="1"/>
  <c r="Y26" i="1"/>
  <c r="Y28" i="1"/>
  <c r="AR87" i="1"/>
  <c r="BE51" i="1"/>
  <c r="K59" i="1"/>
  <c r="BE59" i="1"/>
  <c r="S69" i="1"/>
  <c r="AL69" i="1"/>
  <c r="AH80" i="1"/>
  <c r="S72" i="1"/>
  <c r="S76" i="1"/>
  <c r="AL76" i="1"/>
  <c r="AS80" i="1"/>
  <c r="Y83" i="1"/>
  <c r="I91" i="1"/>
  <c r="L98" i="1"/>
  <c r="L101" i="1"/>
  <c r="BB92" i="1"/>
  <c r="P46" i="1"/>
  <c r="AI46" i="1"/>
  <c r="AI47" i="1"/>
  <c r="AI87" i="1"/>
  <c r="AX92" i="1"/>
  <c r="L46" i="1"/>
  <c r="L47" i="1"/>
  <c r="L87" i="1"/>
  <c r="AE46" i="1"/>
  <c r="AY93" i="1"/>
  <c r="M47" i="1"/>
  <c r="AF47" i="1"/>
  <c r="AS92" i="1"/>
  <c r="Z46" i="1"/>
  <c r="G46" i="1"/>
  <c r="AG10" i="1"/>
  <c r="AG22" i="1"/>
  <c r="BE10" i="1"/>
  <c r="N10" i="1"/>
  <c r="N22" i="1"/>
  <c r="AZ22" i="1"/>
  <c r="F90" i="1"/>
  <c r="Y90" i="1"/>
  <c r="Y47" i="1"/>
  <c r="AX93" i="1"/>
  <c r="AE47" i="1"/>
  <c r="AE87" i="1"/>
  <c r="BC93" i="1"/>
  <c r="Q47" i="1"/>
  <c r="G94" i="1"/>
  <c r="Z94" i="1"/>
  <c r="AX54" i="1"/>
  <c r="AB55" i="1"/>
  <c r="BE55" i="1"/>
  <c r="BE56" i="1"/>
  <c r="AG57" i="1"/>
  <c r="BA88" i="1"/>
  <c r="BA91" i="1"/>
  <c r="BA94" i="1"/>
  <c r="AL14" i="1"/>
  <c r="AY22" i="1"/>
  <c r="AS28" i="1"/>
  <c r="BA28" i="1"/>
  <c r="AZ92" i="1"/>
  <c r="AG46" i="1"/>
  <c r="BE41" i="1"/>
  <c r="N46" i="1"/>
  <c r="BA92" i="1"/>
  <c r="AH46" i="1"/>
  <c r="O46" i="1"/>
  <c r="O87" i="1"/>
  <c r="BB93" i="1"/>
  <c r="P47" i="1"/>
  <c r="AV94" i="1"/>
  <c r="J52" i="1"/>
  <c r="BE52" i="1"/>
  <c r="Y53" i="1"/>
  <c r="F53" i="1"/>
  <c r="AG53" i="1"/>
  <c r="N53" i="1"/>
  <c r="G58" i="1"/>
  <c r="Z58" i="1"/>
  <c r="AE79" i="1"/>
  <c r="L79" i="1"/>
  <c r="AV88" i="1"/>
  <c r="AA15" i="1"/>
  <c r="AA22" i="1"/>
  <c r="BE19" i="1"/>
  <c r="AR22" i="1"/>
  <c r="AX28" i="1"/>
  <c r="N93" i="1"/>
  <c r="AG93" i="1"/>
  <c r="AT93" i="1"/>
  <c r="AA47" i="1"/>
  <c r="H47" i="1"/>
  <c r="M19" i="1"/>
  <c r="S19" i="1"/>
  <c r="G21" i="1"/>
  <c r="G22" i="1"/>
  <c r="BE21" i="1"/>
  <c r="AW22" i="1"/>
  <c r="BA22" i="1"/>
  <c r="G24" i="1"/>
  <c r="G28" i="1"/>
  <c r="K24" i="1"/>
  <c r="K28" i="1"/>
  <c r="O24" i="1"/>
  <c r="O28" i="1"/>
  <c r="H25" i="1"/>
  <c r="L25" i="1"/>
  <c r="L28" i="1"/>
  <c r="P25" i="1"/>
  <c r="P28" i="1"/>
  <c r="I26" i="1"/>
  <c r="I28" i="1"/>
  <c r="M26" i="1"/>
  <c r="M28" i="1"/>
  <c r="Q26" i="1"/>
  <c r="Q28" i="1"/>
  <c r="F27" i="1"/>
  <c r="J27" i="1"/>
  <c r="J28" i="1"/>
  <c r="N27" i="1"/>
  <c r="N28" i="1"/>
  <c r="Q92" i="1"/>
  <c r="AJ92" i="1"/>
  <c r="AS93" i="1"/>
  <c r="Z47" i="1"/>
  <c r="Z87" i="1"/>
  <c r="AU90" i="1"/>
  <c r="AB44" i="1"/>
  <c r="AY90" i="1"/>
  <c r="AY87" i="1"/>
  <c r="AF44" i="1"/>
  <c r="BC90" i="1"/>
  <c r="AJ44" i="1"/>
  <c r="AW92" i="1"/>
  <c r="AD46" i="1"/>
  <c r="K46" i="1"/>
  <c r="N47" i="1"/>
  <c r="AU93" i="1"/>
  <c r="I47" i="1"/>
  <c r="O48" i="1"/>
  <c r="AY48" i="1"/>
  <c r="AE50" i="1"/>
  <c r="AR54" i="1"/>
  <c r="AV54" i="1"/>
  <c r="AV62" i="1"/>
  <c r="AZ54" i="1"/>
  <c r="AA51" i="1"/>
  <c r="H51" i="1"/>
  <c r="H88" i="1"/>
  <c r="AE51" i="1"/>
  <c r="L51" i="1"/>
  <c r="L88" i="1"/>
  <c r="AI51" i="1"/>
  <c r="AI54" i="1"/>
  <c r="P51" i="1"/>
  <c r="P88" i="1"/>
  <c r="AI88" i="1"/>
  <c r="AD53" i="1"/>
  <c r="AS54" i="1"/>
  <c r="BA54" i="1"/>
  <c r="Y56" i="1"/>
  <c r="AC56" i="1"/>
  <c r="AG56" i="1"/>
  <c r="G57" i="1"/>
  <c r="AH57" i="1"/>
  <c r="AD80" i="1"/>
  <c r="I80" i="1"/>
  <c r="F77" i="1"/>
  <c r="F80" i="1"/>
  <c r="BE77" i="1"/>
  <c r="AR80" i="1"/>
  <c r="N77" i="1"/>
  <c r="AG77" i="1"/>
  <c r="AG80" i="1"/>
  <c r="AL78" i="1"/>
  <c r="AA82" i="1"/>
  <c r="H82" i="1"/>
  <c r="AE82" i="1"/>
  <c r="L82" i="1"/>
  <c r="AX86" i="1"/>
  <c r="AI82" i="1"/>
  <c r="AI86" i="1"/>
  <c r="P82" i="1"/>
  <c r="P86" i="1"/>
  <c r="Z85" i="1"/>
  <c r="G85" i="1"/>
  <c r="G86" i="1"/>
  <c r="AD85" i="1"/>
  <c r="K85" i="1"/>
  <c r="AH85" i="1"/>
  <c r="O85" i="1"/>
  <c r="O86" i="1"/>
  <c r="BB86" i="1"/>
  <c r="AU87" i="1"/>
  <c r="BE27" i="1"/>
  <c r="AW28" i="1"/>
  <c r="AR92" i="1"/>
  <c r="BE46" i="1"/>
  <c r="Y46" i="1"/>
  <c r="G45" i="1"/>
  <c r="AS91" i="1"/>
  <c r="AW91" i="1"/>
  <c r="K45" i="1"/>
  <c r="F46" i="1"/>
  <c r="H54" i="1"/>
  <c r="AR94" i="1"/>
  <c r="AR88" i="1"/>
  <c r="F52" i="1"/>
  <c r="AZ94" i="1"/>
  <c r="AZ88" i="1"/>
  <c r="N52" i="1"/>
  <c r="AC53" i="1"/>
  <c r="J53" i="1"/>
  <c r="BE53" i="1"/>
  <c r="F57" i="1"/>
  <c r="Y57" i="1"/>
  <c r="K58" i="1"/>
  <c r="AD58" i="1"/>
  <c r="BE73" i="1"/>
  <c r="AT80" i="1"/>
  <c r="AD90" i="1"/>
  <c r="BE26" i="1"/>
  <c r="AT28" i="1"/>
  <c r="BB28" i="1"/>
  <c r="AR93" i="1"/>
  <c r="BE47" i="1"/>
  <c r="AG47" i="1"/>
  <c r="O10" i="1"/>
  <c r="AL7" i="1"/>
  <c r="AH10" i="1"/>
  <c r="AH22" i="1"/>
  <c r="L12" i="1"/>
  <c r="L22" i="1"/>
  <c r="P12" i="1"/>
  <c r="BE15" i="1"/>
  <c r="BE24" i="1"/>
  <c r="M92" i="1"/>
  <c r="AF92" i="1"/>
  <c r="BE39" i="1"/>
  <c r="AV90" i="1"/>
  <c r="J44" i="1"/>
  <c r="AV87" i="1"/>
  <c r="N44" i="1"/>
  <c r="AZ90" i="1"/>
  <c r="BE44" i="1"/>
  <c r="AR91" i="1"/>
  <c r="Y45" i="1"/>
  <c r="F45" i="1"/>
  <c r="AV91" i="1"/>
  <c r="AC45" i="1"/>
  <c r="J45" i="1"/>
  <c r="AZ91" i="1"/>
  <c r="AG45" i="1"/>
  <c r="N45" i="1"/>
  <c r="BE45" i="1"/>
  <c r="M46" i="1"/>
  <c r="M87" i="1"/>
  <c r="AF46" i="1"/>
  <c r="AT92" i="1"/>
  <c r="H46" i="1"/>
  <c r="G47" i="1"/>
  <c r="AJ47" i="1"/>
  <c r="AR48" i="1"/>
  <c r="AZ48" i="1"/>
  <c r="Z50" i="1"/>
  <c r="G50" i="1"/>
  <c r="G54" i="1"/>
  <c r="AD50" i="1"/>
  <c r="K50" i="1"/>
  <c r="K54" i="1"/>
  <c r="AH50" i="1"/>
  <c r="O50" i="1"/>
  <c r="O54" i="1"/>
  <c r="AU94" i="1"/>
  <c r="AU88" i="1"/>
  <c r="AB52" i="1"/>
  <c r="I52" i="1"/>
  <c r="I88" i="1"/>
  <c r="AY94" i="1"/>
  <c r="AY88" i="1"/>
  <c r="AF52" i="1"/>
  <c r="M52" i="1"/>
  <c r="M88" i="1"/>
  <c r="BC94" i="1"/>
  <c r="BC88" i="1"/>
  <c r="AJ52" i="1"/>
  <c r="Q52" i="1"/>
  <c r="Q88" i="1"/>
  <c r="Z53" i="1"/>
  <c r="AT54" i="1"/>
  <c r="BB54" i="1"/>
  <c r="AJ55" i="1"/>
  <c r="AA55" i="1"/>
  <c r="H55" i="1"/>
  <c r="AE55" i="1"/>
  <c r="L55" i="1"/>
  <c r="AI55" i="1"/>
  <c r="P55" i="1"/>
  <c r="AC57" i="1"/>
  <c r="AG58" i="1"/>
  <c r="N58" i="1"/>
  <c r="BE58" i="1"/>
  <c r="G80" i="1"/>
  <c r="K80" i="1"/>
  <c r="BE70" i="1"/>
  <c r="AX80" i="1"/>
  <c r="AE70" i="1"/>
  <c r="L70" i="1"/>
  <c r="S70" i="1"/>
  <c r="AY80" i="1"/>
  <c r="AF72" i="1"/>
  <c r="AL72" i="1"/>
  <c r="H73" i="1"/>
  <c r="H80" i="1"/>
  <c r="AA73" i="1"/>
  <c r="AA80" i="1"/>
  <c r="S74" i="1"/>
  <c r="AL75" i="1"/>
  <c r="K86" i="1"/>
  <c r="I82" i="1"/>
  <c r="AU86" i="1"/>
  <c r="M82" i="1"/>
  <c r="AF82" i="1"/>
  <c r="Q82" i="1"/>
  <c r="BC86" i="1"/>
  <c r="AB83" i="1"/>
  <c r="I83" i="1"/>
  <c r="AF83" i="1"/>
  <c r="M83" i="1"/>
  <c r="AJ83" i="1"/>
  <c r="AJ86" i="1"/>
  <c r="Q83" i="1"/>
  <c r="H85" i="1"/>
  <c r="AA85" i="1"/>
  <c r="L85" i="1"/>
  <c r="AE85" i="1"/>
  <c r="AZ87" i="1"/>
  <c r="AS88" i="1"/>
  <c r="K90" i="1"/>
  <c r="AE91" i="1"/>
  <c r="AS90" i="1"/>
  <c r="AS87" i="1"/>
  <c r="AW87" i="1"/>
  <c r="BA90" i="1"/>
  <c r="BA87" i="1"/>
  <c r="H91" i="1"/>
  <c r="AA91" i="1"/>
  <c r="P91" i="1"/>
  <c r="AI91" i="1"/>
  <c r="I92" i="1"/>
  <c r="AB92" i="1"/>
  <c r="AD47" i="1"/>
  <c r="J93" i="1"/>
  <c r="AC93" i="1"/>
  <c r="AA48" i="1"/>
  <c r="AS48" i="1"/>
  <c r="AW48" i="1"/>
  <c r="BA48" i="1"/>
  <c r="Y50" i="1"/>
  <c r="AC50" i="1"/>
  <c r="AG50" i="1"/>
  <c r="AG54" i="1"/>
  <c r="AW94" i="1"/>
  <c r="Y80" i="1"/>
  <c r="AC80" i="1"/>
  <c r="AL68" i="1"/>
  <c r="S73" i="1"/>
  <c r="AU80" i="1"/>
  <c r="AB73" i="1"/>
  <c r="BC80" i="1"/>
  <c r="BE83" i="1"/>
  <c r="Y84" i="1"/>
  <c r="F84" i="1"/>
  <c r="F86" i="1"/>
  <c r="AC84" i="1"/>
  <c r="J84" i="1"/>
  <c r="AG84" i="1"/>
  <c r="AG86" i="1"/>
  <c r="N84" i="1"/>
  <c r="N86" i="1"/>
  <c r="BE84" i="1"/>
  <c r="AW88" i="1"/>
  <c r="AT90" i="1"/>
  <c r="AT87" i="1"/>
  <c r="AX90" i="1"/>
  <c r="AX87" i="1"/>
  <c r="BB90" i="1"/>
  <c r="BB87" i="1"/>
  <c r="M91" i="1"/>
  <c r="AF91" i="1"/>
  <c r="O93" i="1"/>
  <c r="AH93" i="1"/>
  <c r="AT48" i="1"/>
  <c r="AX48" i="1"/>
  <c r="BB48" i="1"/>
  <c r="BE50" i="1"/>
  <c r="AT94" i="1"/>
  <c r="AT88" i="1"/>
  <c r="AX94" i="1"/>
  <c r="AX88" i="1"/>
  <c r="BB94" i="1"/>
  <c r="BB88" i="1"/>
  <c r="J80" i="1"/>
  <c r="O80" i="1"/>
  <c r="BE68" i="1"/>
  <c r="N68" i="1"/>
  <c r="AF77" i="1"/>
  <c r="M77" i="1"/>
  <c r="M80" i="1"/>
  <c r="AS86" i="1"/>
  <c r="AW86" i="1"/>
  <c r="BA86" i="1"/>
  <c r="BE85" i="1"/>
  <c r="AA96" i="1"/>
  <c r="H96" i="1"/>
  <c r="AE96" i="1"/>
  <c r="L96" i="1"/>
  <c r="AI96" i="1"/>
  <c r="P96" i="1"/>
  <c r="AS101" i="1"/>
  <c r="G98" i="1"/>
  <c r="G101" i="1"/>
  <c r="Z98" i="1"/>
  <c r="Z101" i="1"/>
  <c r="AW101" i="1"/>
  <c r="K98" i="1"/>
  <c r="K101" i="1"/>
  <c r="BA101" i="1"/>
  <c r="O98" i="1"/>
  <c r="O101" i="1"/>
  <c r="Q77" i="1"/>
  <c r="Q80" i="1"/>
  <c r="Z82" i="1"/>
  <c r="AD82" i="1"/>
  <c r="AD86" i="1"/>
  <c r="AH82" i="1"/>
  <c r="AH86" i="1"/>
  <c r="BE82" i="1"/>
  <c r="AD98" i="1"/>
  <c r="AD101" i="1"/>
  <c r="AB97" i="1"/>
  <c r="I97" i="1"/>
  <c r="AF97" i="1"/>
  <c r="M97" i="1"/>
  <c r="AJ97" i="1"/>
  <c r="Q97" i="1"/>
  <c r="BE96" i="1"/>
  <c r="BE97" i="1"/>
  <c r="Y98" i="1"/>
  <c r="AR101" i="1"/>
  <c r="F98" i="1"/>
  <c r="AC98" i="1"/>
  <c r="AC101" i="1"/>
  <c r="AV101" i="1"/>
  <c r="J98" i="1"/>
  <c r="J101" i="1"/>
  <c r="AG98" i="1"/>
  <c r="AG101" i="1"/>
  <c r="AZ101" i="1"/>
  <c r="N98" i="1"/>
  <c r="N101" i="1"/>
  <c r="BE98" i="1"/>
  <c r="S56" i="1"/>
  <c r="AA87" i="1"/>
  <c r="H87" i="1"/>
  <c r="F54" i="1"/>
  <c r="S79" i="1"/>
  <c r="AL27" i="1"/>
  <c r="AH28" i="1"/>
  <c r="AI48" i="1"/>
  <c r="AI61" i="1"/>
  <c r="AB28" i="1"/>
  <c r="AU61" i="1"/>
  <c r="S57" i="1"/>
  <c r="AL19" i="1"/>
  <c r="AD28" i="1"/>
  <c r="AJ22" i="1"/>
  <c r="Q87" i="1"/>
  <c r="AL77" i="1"/>
  <c r="S44" i="1"/>
  <c r="S25" i="1"/>
  <c r="BC62" i="1"/>
  <c r="P54" i="1"/>
  <c r="AS62" i="1"/>
  <c r="S97" i="1"/>
  <c r="AL96" i="1"/>
  <c r="AL85" i="1"/>
  <c r="S83" i="1"/>
  <c r="AD54" i="1"/>
  <c r="AL56" i="1"/>
  <c r="AL24" i="1"/>
  <c r="J54" i="1"/>
  <c r="M54" i="1"/>
  <c r="AJ80" i="1"/>
  <c r="AL97" i="1"/>
  <c r="AC86" i="1"/>
  <c r="M86" i="1"/>
  <c r="AC88" i="1"/>
  <c r="AL58" i="1"/>
  <c r="Q48" i="1"/>
  <c r="S59" i="1"/>
  <c r="AL28" i="1"/>
  <c r="AC54" i="1"/>
  <c r="AT61" i="1"/>
  <c r="G48" i="1"/>
  <c r="G62" i="1"/>
  <c r="BE86" i="1"/>
  <c r="AX62" i="1"/>
  <c r="AL73" i="1"/>
  <c r="AE80" i="1"/>
  <c r="H48" i="1"/>
  <c r="BE28" i="1"/>
  <c r="K88" i="1"/>
  <c r="S26" i="1"/>
  <c r="S58" i="1"/>
  <c r="O88" i="1"/>
  <c r="AS61" i="1"/>
  <c r="AS63" i="1"/>
  <c r="BC63" i="1"/>
  <c r="AL26" i="1"/>
  <c r="AE86" i="1"/>
  <c r="Z48" i="1"/>
  <c r="J86" i="1"/>
  <c r="AF80" i="1"/>
  <c r="Z54" i="1"/>
  <c r="AA86" i="1"/>
  <c r="S27" i="1"/>
  <c r="AL79" i="1"/>
  <c r="AH87" i="1"/>
  <c r="AT62" i="1"/>
  <c r="AT63" i="1"/>
  <c r="AL15" i="1"/>
  <c r="L48" i="1"/>
  <c r="P87" i="1"/>
  <c r="AL12" i="1"/>
  <c r="Q86" i="1"/>
  <c r="I86" i="1"/>
  <c r="S55" i="1"/>
  <c r="F48" i="1"/>
  <c r="BB62" i="1"/>
  <c r="AB80" i="1"/>
  <c r="AL80" i="1"/>
  <c r="AG88" i="1"/>
  <c r="G87" i="1"/>
  <c r="AV61" i="1"/>
  <c r="AV63" i="1"/>
  <c r="M22" i="1"/>
  <c r="Q54" i="1"/>
  <c r="AU62" i="1"/>
  <c r="AU63" i="1"/>
  <c r="Y54" i="1"/>
  <c r="AL50" i="1"/>
  <c r="Y88" i="1"/>
  <c r="P22" i="1"/>
  <c r="S12" i="1"/>
  <c r="O22" i="1"/>
  <c r="S10" i="1"/>
  <c r="S96" i="1"/>
  <c r="AD91" i="1"/>
  <c r="K91" i="1"/>
  <c r="AW95" i="1"/>
  <c r="AW100" i="1"/>
  <c r="AW102" i="1"/>
  <c r="S98" i="1"/>
  <c r="F101" i="1"/>
  <c r="S101" i="1"/>
  <c r="AL84" i="1"/>
  <c r="BE87" i="1"/>
  <c r="AL83" i="1"/>
  <c r="AB86" i="1"/>
  <c r="AA92" i="1"/>
  <c r="H92" i="1"/>
  <c r="AC87" i="1"/>
  <c r="AC48" i="1"/>
  <c r="BE91" i="1"/>
  <c r="Y91" i="1"/>
  <c r="F91" i="1"/>
  <c r="AR95" i="1"/>
  <c r="Y86" i="1"/>
  <c r="I87" i="1"/>
  <c r="S47" i="1"/>
  <c r="I48" i="1"/>
  <c r="AD48" i="1"/>
  <c r="AD87" i="1"/>
  <c r="AL22" i="1"/>
  <c r="AS95" i="1"/>
  <c r="Z90" i="1"/>
  <c r="G90" i="1"/>
  <c r="BE90" i="1"/>
  <c r="AJ88" i="1"/>
  <c r="AJ54" i="1"/>
  <c r="AF88" i="1"/>
  <c r="AF54" i="1"/>
  <c r="AB88" i="1"/>
  <c r="AL52" i="1"/>
  <c r="AB54" i="1"/>
  <c r="AH54" i="1"/>
  <c r="AH88" i="1"/>
  <c r="N88" i="1"/>
  <c r="N54" i="1"/>
  <c r="BE88" i="1"/>
  <c r="AA54" i="1"/>
  <c r="AA61" i="1"/>
  <c r="AA88" i="1"/>
  <c r="AL51" i="1"/>
  <c r="AE54" i="1"/>
  <c r="AE88" i="1"/>
  <c r="AX61" i="1"/>
  <c r="AF87" i="1"/>
  <c r="AF48" i="1"/>
  <c r="AU95" i="1"/>
  <c r="I90" i="1"/>
  <c r="AB90" i="1"/>
  <c r="AW61" i="1"/>
  <c r="AW62" i="1"/>
  <c r="AA93" i="1"/>
  <c r="H93" i="1"/>
  <c r="S24" i="1"/>
  <c r="AI93" i="1"/>
  <c r="P93" i="1"/>
  <c r="BE101" i="1"/>
  <c r="Z86" i="1"/>
  <c r="AL82" i="1"/>
  <c r="P94" i="1"/>
  <c r="AI94" i="1"/>
  <c r="H94" i="1"/>
  <c r="AA94" i="1"/>
  <c r="AX95" i="1"/>
  <c r="AE90" i="1"/>
  <c r="L90" i="1"/>
  <c r="K94" i="1"/>
  <c r="AD94" i="1"/>
  <c r="AE48" i="1"/>
  <c r="AH90" i="1"/>
  <c r="BA95" i="1"/>
  <c r="BA100" i="1"/>
  <c r="BA102" i="1"/>
  <c r="O90" i="1"/>
  <c r="AG87" i="1"/>
  <c r="AG48" i="1"/>
  <c r="AG62" i="1"/>
  <c r="AC91" i="1"/>
  <c r="J91" i="1"/>
  <c r="J87" i="1"/>
  <c r="J48" i="1"/>
  <c r="J62" i="1"/>
  <c r="F93" i="1"/>
  <c r="BE93" i="1"/>
  <c r="Y93" i="1"/>
  <c r="Y94" i="1"/>
  <c r="F94" i="1"/>
  <c r="BE94" i="1"/>
  <c r="Z91" i="1"/>
  <c r="G91" i="1"/>
  <c r="AL46" i="1"/>
  <c r="H86" i="1"/>
  <c r="AR100" i="1"/>
  <c r="AR102" i="1"/>
  <c r="BE80" i="1"/>
  <c r="AD88" i="1"/>
  <c r="AB93" i="1"/>
  <c r="I93" i="1"/>
  <c r="AD92" i="1"/>
  <c r="K92" i="1"/>
  <c r="AL44" i="1"/>
  <c r="AH48" i="1"/>
  <c r="AR62" i="1"/>
  <c r="AR61" i="1"/>
  <c r="BE22" i="1"/>
  <c r="J88" i="1"/>
  <c r="L54" i="1"/>
  <c r="L61" i="1"/>
  <c r="O94" i="1"/>
  <c r="AH94" i="1"/>
  <c r="AE93" i="1"/>
  <c r="L93" i="1"/>
  <c r="S21" i="1"/>
  <c r="L80" i="1"/>
  <c r="S50" i="1"/>
  <c r="AE92" i="1"/>
  <c r="L92" i="1"/>
  <c r="AI92" i="1"/>
  <c r="P92" i="1"/>
  <c r="AU100" i="1"/>
  <c r="AU102" i="1"/>
  <c r="AL55" i="1"/>
  <c r="AJ94" i="1"/>
  <c r="Q94" i="1"/>
  <c r="AG91" i="1"/>
  <c r="N91" i="1"/>
  <c r="AZ95" i="1"/>
  <c r="AZ100" i="1"/>
  <c r="AZ102" i="1"/>
  <c r="AG90" i="1"/>
  <c r="N90" i="1"/>
  <c r="M48" i="1"/>
  <c r="S46" i="1"/>
  <c r="AL98" i="1"/>
  <c r="Y101" i="1"/>
  <c r="AL101" i="1"/>
  <c r="Z88" i="1"/>
  <c r="AF94" i="1"/>
  <c r="M94" i="1"/>
  <c r="AB94" i="1"/>
  <c r="I94" i="1"/>
  <c r="BE48" i="1"/>
  <c r="S45" i="1"/>
  <c r="AV95" i="1"/>
  <c r="AV100" i="1"/>
  <c r="AV102" i="1"/>
  <c r="AC90" i="1"/>
  <c r="J90" i="1"/>
  <c r="F87" i="1"/>
  <c r="AG94" i="1"/>
  <c r="N94" i="1"/>
  <c r="S85" i="1"/>
  <c r="AJ87" i="1"/>
  <c r="AJ48" i="1"/>
  <c r="AY95" i="1"/>
  <c r="AY100" i="1"/>
  <c r="AY102" i="1"/>
  <c r="AF90" i="1"/>
  <c r="M90" i="1"/>
  <c r="S53" i="1"/>
  <c r="AC94" i="1"/>
  <c r="J94" i="1"/>
  <c r="AY62" i="1"/>
  <c r="AY61" i="1"/>
  <c r="AH91" i="1"/>
  <c r="O91" i="1"/>
  <c r="AJ93" i="1"/>
  <c r="Q93" i="1"/>
  <c r="AL47" i="1"/>
  <c r="Z92" i="1"/>
  <c r="G92" i="1"/>
  <c r="BB61" i="1"/>
  <c r="Y87" i="1"/>
  <c r="AF93" i="1"/>
  <c r="M93" i="1"/>
  <c r="P48" i="1"/>
  <c r="H28" i="1"/>
  <c r="AS100" i="1"/>
  <c r="AS102" i="1"/>
  <c r="N80" i="1"/>
  <c r="S68" i="1"/>
  <c r="L94" i="1"/>
  <c r="AE94" i="1"/>
  <c r="BB95" i="1"/>
  <c r="BB100" i="1"/>
  <c r="BB102" i="1"/>
  <c r="P90" i="1"/>
  <c r="AI90" i="1"/>
  <c r="AA90" i="1"/>
  <c r="H90" i="1"/>
  <c r="AT95" i="1"/>
  <c r="AT100" i="1"/>
  <c r="AT102" i="1"/>
  <c r="S84" i="1"/>
  <c r="AF86" i="1"/>
  <c r="AX100" i="1"/>
  <c r="AX102" i="1"/>
  <c r="AL45" i="1"/>
  <c r="Y48" i="1"/>
  <c r="N87" i="1"/>
  <c r="N48" i="1"/>
  <c r="AL70" i="1"/>
  <c r="AL57" i="1"/>
  <c r="F88" i="1"/>
  <c r="S52" i="1"/>
  <c r="G88" i="1"/>
  <c r="K87" i="1"/>
  <c r="K48" i="1"/>
  <c r="K62" i="1"/>
  <c r="BE92" i="1"/>
  <c r="F92" i="1"/>
  <c r="Y92" i="1"/>
  <c r="L86" i="1"/>
  <c r="S77" i="1"/>
  <c r="S51" i="1"/>
  <c r="BE54" i="1"/>
  <c r="BC95" i="1"/>
  <c r="BC100" i="1"/>
  <c r="BC102" i="1"/>
  <c r="BC106" i="1"/>
  <c r="AJ90" i="1"/>
  <c r="Q90" i="1"/>
  <c r="AB87" i="1"/>
  <c r="AB48" i="1"/>
  <c r="G93" i="1"/>
  <c r="Z93" i="1"/>
  <c r="BA61" i="1"/>
  <c r="BA62" i="1"/>
  <c r="S82" i="1"/>
  <c r="AL53" i="1"/>
  <c r="AH92" i="1"/>
  <c r="O92" i="1"/>
  <c r="N92" i="1"/>
  <c r="AG92" i="1"/>
  <c r="F28" i="1"/>
  <c r="AZ61" i="1"/>
  <c r="AZ62" i="1"/>
  <c r="I54" i="1"/>
  <c r="I62" i="1"/>
  <c r="AL10" i="1"/>
  <c r="AI62" i="1"/>
  <c r="AI63" i="1"/>
  <c r="AX63" i="1"/>
  <c r="M62" i="1"/>
  <c r="BA63" i="1"/>
  <c r="Y95" i="1"/>
  <c r="G61" i="1"/>
  <c r="Q62" i="1"/>
  <c r="M61" i="1"/>
  <c r="BB63" i="1"/>
  <c r="M104" i="1"/>
  <c r="Q95" i="1"/>
  <c r="Q100" i="1"/>
  <c r="Q102" i="1"/>
  <c r="P95" i="1"/>
  <c r="P100" i="1"/>
  <c r="P102" i="1"/>
  <c r="AG61" i="1"/>
  <c r="AG63" i="1"/>
  <c r="M95" i="1"/>
  <c r="M100" i="1"/>
  <c r="M102" i="1"/>
  <c r="AY104" i="1"/>
  <c r="Q61" i="1"/>
  <c r="Z61" i="1"/>
  <c r="N61" i="1"/>
  <c r="H95" i="1"/>
  <c r="AA95" i="1"/>
  <c r="AA100" i="1"/>
  <c r="AA102" i="1"/>
  <c r="K95" i="1"/>
  <c r="J95" i="1"/>
  <c r="H100" i="1"/>
  <c r="H102" i="1"/>
  <c r="M63" i="1"/>
  <c r="M106" i="1"/>
  <c r="AR63" i="1"/>
  <c r="AR106" i="1"/>
  <c r="L62" i="1"/>
  <c r="J61" i="1"/>
  <c r="J63" i="1"/>
  <c r="S80" i="1"/>
  <c r="AU106" i="1"/>
  <c r="L63" i="1"/>
  <c r="AD95" i="1"/>
  <c r="AD100" i="1"/>
  <c r="AD102" i="1"/>
  <c r="S22" i="1"/>
  <c r="S92" i="1"/>
  <c r="AT106" i="1"/>
  <c r="AL87" i="1"/>
  <c r="BB104" i="1"/>
  <c r="AH62" i="1"/>
  <c r="J100" i="1"/>
  <c r="J102" i="1"/>
  <c r="N62" i="1"/>
  <c r="N63" i="1"/>
  <c r="S86" i="1"/>
  <c r="K61" i="1"/>
  <c r="K63" i="1"/>
  <c r="S48" i="1"/>
  <c r="G63" i="1"/>
  <c r="Z62" i="1"/>
  <c r="Z63" i="1"/>
  <c r="K100" i="1"/>
  <c r="K102" i="1"/>
  <c r="AL48" i="1"/>
  <c r="Y62" i="1"/>
  <c r="Y61" i="1"/>
  <c r="AE62" i="1"/>
  <c r="AE61" i="1"/>
  <c r="P104" i="1"/>
  <c r="S54" i="1"/>
  <c r="K106" i="1"/>
  <c r="S91" i="1"/>
  <c r="AJ95" i="1"/>
  <c r="AJ100" i="1"/>
  <c r="AJ102" i="1"/>
  <c r="BB106" i="1"/>
  <c r="AF95" i="1"/>
  <c r="AF100" i="1"/>
  <c r="AF102" i="1"/>
  <c r="AH61" i="1"/>
  <c r="AC95" i="1"/>
  <c r="AC100" i="1"/>
  <c r="AC102" i="1"/>
  <c r="S90" i="1"/>
  <c r="BE61" i="1"/>
  <c r="BE102" i="1"/>
  <c r="S93" i="1"/>
  <c r="O95" i="1"/>
  <c r="O100" i="1"/>
  <c r="O102" i="1"/>
  <c r="AW63" i="1"/>
  <c r="AW106" i="1"/>
  <c r="AF62" i="1"/>
  <c r="AF61" i="1"/>
  <c r="AD61" i="1"/>
  <c r="AD62" i="1"/>
  <c r="AL86" i="1"/>
  <c r="AL91" i="1"/>
  <c r="AL88" i="1"/>
  <c r="Y100" i="1"/>
  <c r="Y102" i="1"/>
  <c r="AZ63" i="1"/>
  <c r="AZ106" i="1"/>
  <c r="AB61" i="1"/>
  <c r="AB62" i="1"/>
  <c r="S88" i="1"/>
  <c r="AI95" i="1"/>
  <c r="AI100" i="1"/>
  <c r="AI102" i="1"/>
  <c r="H61" i="1"/>
  <c r="H62" i="1"/>
  <c r="F95" i="1"/>
  <c r="I61" i="1"/>
  <c r="I63" i="1"/>
  <c r="AB95" i="1"/>
  <c r="AB100" i="1"/>
  <c r="AB102" i="1"/>
  <c r="AA62" i="1"/>
  <c r="AA63" i="1"/>
  <c r="O61" i="1"/>
  <c r="O62" i="1"/>
  <c r="AG95" i="1"/>
  <c r="AG100" i="1"/>
  <c r="AG102" i="1"/>
  <c r="AL94" i="1"/>
  <c r="AE95" i="1"/>
  <c r="AE100" i="1"/>
  <c r="AE102" i="1"/>
  <c r="Z95" i="1"/>
  <c r="Z100" i="1"/>
  <c r="Z102" i="1"/>
  <c r="P62" i="1"/>
  <c r="P61" i="1"/>
  <c r="S28" i="1"/>
  <c r="F62" i="1"/>
  <c r="F61" i="1"/>
  <c r="BA106" i="1"/>
  <c r="AL92" i="1"/>
  <c r="AY63" i="1"/>
  <c r="AJ61" i="1"/>
  <c r="AJ62" i="1"/>
  <c r="AS104" i="1"/>
  <c r="S87" i="1"/>
  <c r="N95" i="1"/>
  <c r="N100" i="1"/>
  <c r="N102" i="1"/>
  <c r="AV104" i="1"/>
  <c r="AV106" i="1"/>
  <c r="BE62" i="1"/>
  <c r="S94" i="1"/>
  <c r="AL93" i="1"/>
  <c r="AH95" i="1"/>
  <c r="AH100" i="1"/>
  <c r="AH102" i="1"/>
  <c r="L95" i="1"/>
  <c r="L100" i="1"/>
  <c r="L102" i="1"/>
  <c r="L106" i="1"/>
  <c r="AL90" i="1"/>
  <c r="I95" i="1"/>
  <c r="I100" i="1"/>
  <c r="I102" i="1"/>
  <c r="AX106" i="1"/>
  <c r="G95" i="1"/>
  <c r="G100" i="1"/>
  <c r="G102" i="1"/>
  <c r="G106" i="1"/>
  <c r="BE95" i="1"/>
  <c r="BE100" i="1"/>
  <c r="AC61" i="1"/>
  <c r="AC62" i="1"/>
  <c r="AL54" i="1"/>
  <c r="AH63" i="1"/>
  <c r="AJ63" i="1"/>
  <c r="O63" i="1"/>
  <c r="O106" i="1"/>
  <c r="AY106" i="1"/>
  <c r="Q63" i="1"/>
  <c r="Q106" i="1"/>
  <c r="AA106" i="1"/>
  <c r="AG106" i="1"/>
  <c r="BE104" i="1"/>
  <c r="F63" i="1"/>
  <c r="AE63" i="1"/>
  <c r="N106" i="1"/>
  <c r="AL61" i="1"/>
  <c r="AL62" i="1"/>
  <c r="AL63" i="1"/>
  <c r="S61" i="1"/>
  <c r="AL95" i="1"/>
  <c r="AL100" i="1"/>
  <c r="AD63" i="1"/>
  <c r="AD106" i="1"/>
  <c r="P63" i="1"/>
  <c r="P106" i="1"/>
  <c r="AC63" i="1"/>
  <c r="AS106" i="1"/>
  <c r="S95" i="1"/>
  <c r="S100" i="1"/>
  <c r="F100" i="1"/>
  <c r="F102" i="1"/>
  <c r="S102" i="1"/>
  <c r="AL102" i="1"/>
  <c r="AH106" i="1"/>
  <c r="AJ106" i="1"/>
  <c r="I106" i="1"/>
  <c r="AF104" i="1"/>
  <c r="BE63" i="1"/>
  <c r="AE106" i="1"/>
  <c r="Y63" i="1"/>
  <c r="Y106" i="1"/>
  <c r="J104" i="1"/>
  <c r="S104" i="1"/>
  <c r="S62" i="1"/>
  <c r="Z104" i="1"/>
  <c r="H63" i="1"/>
  <c r="H106" i="1"/>
  <c r="AB63" i="1"/>
  <c r="AB106" i="1"/>
  <c r="AF63" i="1"/>
  <c r="AF106" i="1"/>
  <c r="AI104" i="1"/>
  <c r="AI106" i="1"/>
  <c r="AC104" i="1"/>
  <c r="S63" i="1"/>
  <c r="J106" i="1"/>
  <c r="BE106" i="1"/>
  <c r="AL104" i="1"/>
  <c r="Z106" i="1"/>
  <c r="F106" i="1"/>
  <c r="AC106" i="1"/>
  <c r="AL106" i="1"/>
  <c r="S106" i="1"/>
  <c r="F109" i="1"/>
  <c r="G108" i="1"/>
  <c r="G109" i="1"/>
  <c r="H108" i="1"/>
  <c r="H109" i="1"/>
  <c r="I108" i="1"/>
  <c r="I109" i="1"/>
  <c r="J108" i="1"/>
  <c r="J109" i="1"/>
  <c r="K108" i="1"/>
  <c r="K109" i="1"/>
  <c r="L108" i="1"/>
  <c r="L109" i="1"/>
  <c r="M108" i="1"/>
  <c r="M109" i="1"/>
  <c r="N108" i="1"/>
  <c r="N109" i="1"/>
  <c r="O108" i="1"/>
  <c r="O109" i="1"/>
  <c r="P108" i="1"/>
  <c r="P109" i="1"/>
  <c r="Q108" i="1"/>
  <c r="Q109" i="1"/>
  <c r="Y108" i="1"/>
  <c r="S109" i="1"/>
  <c r="AL108" i="1"/>
  <c r="Y109" i="1"/>
  <c r="Z108" i="1"/>
  <c r="Z109" i="1"/>
  <c r="AA108" i="1"/>
  <c r="AA109" i="1"/>
  <c r="AB108" i="1"/>
  <c r="AB109" i="1"/>
  <c r="AC108" i="1"/>
  <c r="AC109" i="1"/>
  <c r="AD108" i="1"/>
  <c r="AD109" i="1"/>
  <c r="AE108" i="1"/>
  <c r="AE109" i="1"/>
  <c r="AF108" i="1"/>
  <c r="AF109" i="1"/>
  <c r="AG108" i="1"/>
  <c r="AG109" i="1"/>
  <c r="AH108" i="1"/>
  <c r="AH109" i="1"/>
  <c r="AI108" i="1"/>
  <c r="AI109" i="1"/>
  <c r="AJ108" i="1"/>
  <c r="AJ109" i="1"/>
  <c r="AL109" i="1"/>
  <c r="AR108" i="1"/>
  <c r="BE108" i="1"/>
  <c r="AR109" i="1"/>
  <c r="AS108" i="1"/>
  <c r="AS109" i="1"/>
  <c r="AT108" i="1"/>
  <c r="AT109" i="1"/>
  <c r="AU108" i="1"/>
  <c r="AU109" i="1"/>
  <c r="AV108" i="1"/>
  <c r="AV109" i="1"/>
  <c r="AW108" i="1"/>
  <c r="AW109" i="1"/>
  <c r="AX108" i="1"/>
  <c r="AX109" i="1"/>
  <c r="AY108" i="1"/>
  <c r="AY109" i="1"/>
  <c r="AZ108" i="1"/>
  <c r="AZ109" i="1"/>
  <c r="BA108" i="1"/>
  <c r="BA109" i="1"/>
  <c r="BB108" i="1"/>
  <c r="BB109" i="1"/>
  <c r="BC108" i="1"/>
  <c r="BC109" i="1"/>
  <c r="BE109" i="1"/>
</calcChain>
</file>

<file path=xl/sharedStrings.xml><?xml version="1.0" encoding="utf-8"?>
<sst xmlns="http://schemas.openxmlformats.org/spreadsheetml/2006/main" count="411" uniqueCount="96">
  <si>
    <t>Beehive Centre</t>
  </si>
  <si>
    <t>Cash Flow Plan: years 1 to 3</t>
  </si>
  <si>
    <t>Year 1</t>
  </si>
  <si>
    <t>Year 2</t>
  </si>
  <si>
    <t>Year 3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</si>
  <si>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</si>
  <si>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</si>
  <si>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</si>
  <si>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</si>
  <si>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</si>
  <si>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</si>
  <si>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</si>
  <si>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</si>
  <si>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</si>
  <si>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</si>
  <si>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</si>
  <si>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</si>
  <si>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 Year 1</t>
  </si>
  <si>
    <t>Total Year 2</t>
  </si>
  <si>
    <t>Total Year 3</t>
  </si>
  <si>
    <t>INFLOWS</t>
  </si>
  <si>
    <t>£</t>
  </si>
  <si>
    <t>Council Grant</t>
  </si>
  <si>
    <t>Auditorium: productions</t>
  </si>
  <si>
    <t>Amateur productions (Hires)</t>
  </si>
  <si>
    <t>panto</t>
  </si>
  <si>
    <t>Dec/Jan</t>
  </si>
  <si>
    <t>summer show</t>
  </si>
  <si>
    <t>musical theatre</t>
  </si>
  <si>
    <t>Oct/March</t>
  </si>
  <si>
    <t>choral concerts</t>
  </si>
  <si>
    <t>Dec/April</t>
  </si>
  <si>
    <t>classical</t>
  </si>
  <si>
    <t>May/Nov</t>
  </si>
  <si>
    <t>Showcase productions (Hires)</t>
  </si>
  <si>
    <t>Academy</t>
  </si>
  <si>
    <t>June/Jul/Mar</t>
  </si>
  <si>
    <t>workshop</t>
  </si>
  <si>
    <t>Oct/April</t>
  </si>
  <si>
    <t>stage school</t>
  </si>
  <si>
    <t>Aug</t>
  </si>
  <si>
    <t>dance school</t>
  </si>
  <si>
    <t>Music/Comedy/Theatre Hire</t>
  </si>
  <si>
    <t>music</t>
  </si>
  <si>
    <t>Oct-Dec; Feb-May</t>
  </si>
  <si>
    <t>Ariel Theatre</t>
  </si>
  <si>
    <t>Sep</t>
  </si>
  <si>
    <t>Own promotions</t>
  </si>
  <si>
    <t>music/comedy</t>
  </si>
  <si>
    <t>Total Auditorium Productions</t>
  </si>
  <si>
    <t>Auditorium Private Events</t>
  </si>
  <si>
    <t>Wedding Receptions</t>
  </si>
  <si>
    <t>Dinners/Parties</t>
  </si>
  <si>
    <t>Conferences</t>
  </si>
  <si>
    <t>Other</t>
  </si>
  <si>
    <t>Total Auditorium Private Events</t>
  </si>
  <si>
    <t>Food and Beverage</t>
  </si>
  <si>
    <t>audience volumes</t>
  </si>
  <si>
    <t>Amateur productions</t>
  </si>
  <si>
    <t>Showcase productions</t>
  </si>
  <si>
    <t>Food and Beverage: Auditorium productions</t>
  </si>
  <si>
    <t>Music, Comedy, Theatre Hire</t>
  </si>
  <si>
    <t>Music, Comedy: own promotions</t>
  </si>
  <si>
    <t>Total F&amp;B: Auditorium Productions</t>
  </si>
  <si>
    <t>Food and Beverage: Auditorium Private Events</t>
  </si>
  <si>
    <t>Total F&amp;B: Auditorium Private Events</t>
  </si>
  <si>
    <t>Other room hire</t>
  </si>
  <si>
    <t>Other room hire F&amp;B</t>
  </si>
  <si>
    <t>Admin/booking fee</t>
  </si>
  <si>
    <t>Donations</t>
  </si>
  <si>
    <t>Other income</t>
  </si>
  <si>
    <t>TOTAL INFLOWS before VAT</t>
  </si>
  <si>
    <t>OUTPUT VAT</t>
  </si>
  <si>
    <t>TOTAL INFLOWS including VAT</t>
  </si>
  <si>
    <t>OUTFLOWS</t>
  </si>
  <si>
    <t>Casual staff costs</t>
  </si>
  <si>
    <t>Auditorium F&amp;B - Goods</t>
  </si>
  <si>
    <t>Auditorium F&amp;B private events - Goods</t>
  </si>
  <si>
    <t>Auditorium F&amp;B - Staff</t>
  </si>
  <si>
    <t>F&amp;B:Amateur productions</t>
  </si>
  <si>
    <t>F&amp;B:Showcase productions</t>
  </si>
  <si>
    <t>F&amp;B:Music/Comedy: Hire</t>
  </si>
  <si>
    <t>F&amp;B: Music/Comedy: own promotion</t>
  </si>
  <si>
    <t>F&amp;B: Private Hire</t>
  </si>
  <si>
    <t>Total Auditorium F&amp;B - Staff</t>
  </si>
  <si>
    <t>Other rooms F&amp;B goods</t>
  </si>
  <si>
    <t>Permanent Staff</t>
  </si>
  <si>
    <t>Operating costs and overheads</t>
  </si>
  <si>
    <t>TOTAL OUTFLOWS before VAT</t>
  </si>
  <si>
    <t>INPUT VAT</t>
  </si>
  <si>
    <t>TOTAL OUTFLOWS after VAT</t>
  </si>
  <si>
    <t>VAT Returns</t>
  </si>
  <si>
    <t>NET INFLOW/OUTFLOW</t>
  </si>
  <si>
    <t>OPENING CASH</t>
  </si>
  <si>
    <t>CLOSING CASH</t>
  </si>
  <si>
    <t>Appendix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</si>
</sst>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164" fontId="0" fillId="0" borderId="0" xfId="1" applyNumberFormat="1" applyFont="1"/>
    <xf numFmtId="164" fontId="0" fillId="0" borderId="0" xfId="1" applyNumberFormat="1" applyFont="1" applyFill="1"/>
    <xf numFmtId="1" fontId="0" fillId="0" borderId="0" xfId="0" applyNumberFormat="1"/>
    <xf numFmtId="164" fontId="1" fillId="0" borderId="0" xfId="1" applyNumberFormat="1" applyFont="1" applyFill="1"/>
    <xf numFmtId="164" fontId="2" fillId="0" borderId="0" xfId="1" applyNumberFormat="1" applyFont="1"/>
    <xf numFmtId="164" fontId="1" fillId="0" borderId="0" xfId="1" applyNumberFormat="1" applyFont="1"/>
    <xf numFmtId="2" fontId="0" fillId="0" borderId="0" xfId="0" applyNumberFormat="1"/>
    <xf numFmtId="164" fontId="2" fillId="0" borderId="1" xfId="1" applyNumberFormat="1" applyFont="1" applyBorder="1"/>
    <xf numFmtId="164" fontId="0" fillId="0" borderId="0" xfId="0" applyNumberFormat="1"/>
    <xf numFmtId="164" fontId="2" fillId="0" borderId="0" xfId="0" applyNumberFormat="1" applyFont="1"/>
    <xf numFmtId="43" fontId="0" fillId="0" borderId="0" xfId="0" applyNumberFormat="1"/>
    <xf numFmtId="164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0"/>
  <sheetViews>
    <sheetView tabSelected="1" zoomScale="69" zoomScaleNormal="69" workbookViewId="0">
      <selection activeCell="AQ1" sqref="AQ1"/>
    </sheetView>
  </sheetViews>
  <sheetFormatPr defaultRowHeight="15" outlineLevelRow="1" outlineLevelCol="1" x14ac:dyDescent="0.25"/>
  <cols>
    <col min="2" max="2" width="15.85546875" customWidth="1"/>
    <col min="3" max="3" width="17.140625" customWidth="1"/>
    <col min="4" max="4" width="13.5703125" customWidth="1"/>
    <col min="5" max="5" width="5.5703125" customWidth="1"/>
    <col min="6" max="14" width="11.140625" hidden="1" customWidth="1" outlineLevel="1"/>
    <col min="15" max="15" width="8.7109375" hidden="1" customWidth="1" outlineLevel="1"/>
    <col min="16" max="17" width="11.140625" hidden="1" customWidth="1" outlineLevel="1"/>
    <col min="18" max="18" width="4.140625" hidden="1" customWidth="1" outlineLevel="1"/>
    <col min="19" max="19" width="15.7109375" customWidth="1" collapsed="1"/>
    <col min="20" max="23" width="11.140625" hidden="1" customWidth="1" outlineLevel="1"/>
    <col min="24" max="24" width="11.140625" customWidth="1" collapsed="1"/>
    <col min="25" max="35" width="11.140625" hidden="1" customWidth="1" outlineLevel="1"/>
    <col min="36" max="36" width="10.5703125" hidden="1" customWidth="1" outlineLevel="1"/>
    <col min="37" max="37" width="3" hidden="1" customWidth="1" outlineLevel="1"/>
    <col min="38" max="38" width="15.140625" customWidth="1" collapsed="1"/>
    <col min="39" max="41" width="10.5703125" hidden="1" customWidth="1" outlineLevel="1"/>
    <col min="42" max="42" width="19.140625" hidden="1" customWidth="1" outlineLevel="1"/>
    <col min="43" max="43" width="9.28515625" customWidth="1" collapsed="1"/>
    <col min="44" max="44" width="11.42578125" hidden="1" customWidth="1" outlineLevel="1"/>
    <col min="45" max="45" width="9.140625" hidden="1" customWidth="1" outlineLevel="1"/>
    <col min="46" max="48" width="11.42578125" hidden="1" customWidth="1" outlineLevel="1"/>
    <col min="49" max="49" width="9.140625" hidden="1" customWidth="1" outlineLevel="1"/>
    <col min="50" max="50" width="11.42578125" hidden="1" customWidth="1" outlineLevel="1"/>
    <col min="51" max="54" width="9.140625" hidden="1" customWidth="1" outlineLevel="1"/>
    <col min="55" max="55" width="11.42578125" hidden="1" customWidth="1" outlineLevel="1"/>
    <col min="56" max="56" width="4" customWidth="1" collapsed="1"/>
    <col min="57" max="57" width="16.85546875" customWidth="1"/>
    <col min="58" max="58" width="11.42578125" bestFit="1" customWidth="1"/>
  </cols>
  <sheetData>
    <row r="1" spans="1:57" ht="14.45" x14ac:dyDescent="0.35">
      <c r="A1" s="1" t="s">
        <v>0</v>
      </c>
      <c r="AQ1" t="s">
        <v>95</v>
      </c>
    </row>
    <row r="2" spans="1:57" ht="14.45" x14ac:dyDescent="0.35">
      <c r="A2" s="1" t="s">
        <v>1</v>
      </c>
    </row>
    <row r="3" spans="1:57" ht="14.45" x14ac:dyDescent="0.35">
      <c r="F3" s="1" t="s">
        <v>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Y3" s="1" t="s">
        <v>3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R3" s="1" t="s">
        <v>4</v>
      </c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4.45" x14ac:dyDescent="0.3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4.45" x14ac:dyDescent="0.35"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/>
      <c r="S5" s="1" t="s">
        <v>17</v>
      </c>
      <c r="T5" s="1"/>
      <c r="U5" s="1"/>
      <c r="V5" s="1"/>
      <c r="Y5" s="1" t="s">
        <v>5</v>
      </c>
      <c r="Z5" s="1" t="s">
        <v>6</v>
      </c>
      <c r="AA5" s="1" t="s">
        <v>7</v>
      </c>
      <c r="AB5" s="1" t="s">
        <v>8</v>
      </c>
      <c r="AC5" s="1" t="s">
        <v>9</v>
      </c>
      <c r="AD5" s="1" t="s">
        <v>10</v>
      </c>
      <c r="AE5" s="1" t="s">
        <v>11</v>
      </c>
      <c r="AF5" s="1" t="s">
        <v>12</v>
      </c>
      <c r="AG5" s="1" t="s">
        <v>13</v>
      </c>
      <c r="AH5" s="1" t="s">
        <v>14</v>
      </c>
      <c r="AI5" s="1" t="s">
        <v>15</v>
      </c>
      <c r="AJ5" s="1" t="s">
        <v>16</v>
      </c>
      <c r="AK5" s="1"/>
      <c r="AL5" s="1" t="s">
        <v>18</v>
      </c>
      <c r="AM5" s="1"/>
      <c r="AN5" s="1"/>
      <c r="AO5" s="1"/>
      <c r="AR5" s="1" t="s">
        <v>5</v>
      </c>
      <c r="AS5" s="1" t="s">
        <v>6</v>
      </c>
      <c r="AT5" s="1" t="s">
        <v>7</v>
      </c>
      <c r="AU5" s="1" t="s">
        <v>8</v>
      </c>
      <c r="AV5" s="1" t="s">
        <v>9</v>
      </c>
      <c r="AW5" s="1" t="s">
        <v>10</v>
      </c>
      <c r="AX5" s="1" t="s">
        <v>11</v>
      </c>
      <c r="AY5" s="1" t="s">
        <v>12</v>
      </c>
      <c r="AZ5" s="1" t="s">
        <v>13</v>
      </c>
      <c r="BA5" s="1" t="s">
        <v>14</v>
      </c>
      <c r="BB5" s="1" t="s">
        <v>15</v>
      </c>
      <c r="BC5" s="1" t="s">
        <v>16</v>
      </c>
      <c r="BD5" s="1"/>
      <c r="BE5" s="1" t="s">
        <v>19</v>
      </c>
    </row>
    <row r="6" spans="1:57" x14ac:dyDescent="0.25">
      <c r="A6" s="1" t="s">
        <v>20</v>
      </c>
      <c r="S6" s="2" t="s">
        <v>21</v>
      </c>
      <c r="T6" s="1" t="s">
        <v>20</v>
      </c>
      <c r="AL6" s="2" t="s">
        <v>21</v>
      </c>
      <c r="AM6" s="1" t="s">
        <v>20</v>
      </c>
      <c r="BE6" s="2" t="s">
        <v>21</v>
      </c>
    </row>
    <row r="7" spans="1:57" ht="14.45" x14ac:dyDescent="0.35">
      <c r="A7" s="3" t="s">
        <v>22</v>
      </c>
      <c r="F7" s="4">
        <v>120000</v>
      </c>
      <c r="S7" s="4">
        <f>SUM(F7:Q7)</f>
        <v>120000</v>
      </c>
      <c r="T7" s="3" t="s">
        <v>22</v>
      </c>
      <c r="Y7">
        <f>95000/2</f>
        <v>47500</v>
      </c>
      <c r="AE7">
        <f>95000/2</f>
        <v>47500</v>
      </c>
      <c r="AL7" s="4">
        <f>SUM(Y7:AJ7)</f>
        <v>95000</v>
      </c>
      <c r="AM7" s="3" t="s">
        <v>22</v>
      </c>
      <c r="AR7" s="4">
        <v>40000</v>
      </c>
      <c r="AX7" s="4">
        <v>40000</v>
      </c>
      <c r="BE7" s="4">
        <f>SUM(AR7:BC7)</f>
        <v>80000</v>
      </c>
    </row>
    <row r="8" spans="1:57" ht="14.45" x14ac:dyDescent="0.35">
      <c r="A8" s="3"/>
      <c r="T8" s="3"/>
      <c r="AM8" s="3"/>
    </row>
    <row r="9" spans="1:57" ht="14.45" hidden="1" outlineLevel="1" x14ac:dyDescent="0.35">
      <c r="A9" s="3" t="s">
        <v>23</v>
      </c>
      <c r="T9" s="3" t="s">
        <v>23</v>
      </c>
      <c r="AM9" s="3" t="s">
        <v>23</v>
      </c>
    </row>
    <row r="10" spans="1:57" ht="14.45" hidden="1" outlineLevel="1" x14ac:dyDescent="0.35">
      <c r="A10" s="3" t="s">
        <v>24</v>
      </c>
      <c r="C10" t="s">
        <v>25</v>
      </c>
      <c r="D10" t="s">
        <v>26</v>
      </c>
      <c r="F10" s="4">
        <f>AR10*0.9</f>
        <v>0</v>
      </c>
      <c r="G10" s="4">
        <f t="shared" ref="G10:Q14" si="0">AS10*0.9</f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4500</v>
      </c>
      <c r="N10" s="4">
        <f t="shared" si="0"/>
        <v>5215.95</v>
      </c>
      <c r="O10" s="4">
        <f t="shared" si="0"/>
        <v>715.95</v>
      </c>
      <c r="P10" s="4">
        <f t="shared" si="0"/>
        <v>0</v>
      </c>
      <c r="Q10" s="4">
        <f t="shared" si="0"/>
        <v>0</v>
      </c>
      <c r="R10" s="4"/>
      <c r="S10" s="4">
        <f>SUM(F10:Q10)</f>
        <v>10431.900000000001</v>
      </c>
      <c r="T10" s="3" t="s">
        <v>24</v>
      </c>
      <c r="V10" t="s">
        <v>25</v>
      </c>
      <c r="W10" t="s">
        <v>26</v>
      </c>
      <c r="Y10" s="4">
        <f>AR10</f>
        <v>0</v>
      </c>
      <c r="Z10" s="4">
        <f t="shared" ref="Z10:AJ14" si="1">AS10</f>
        <v>0</v>
      </c>
      <c r="AA10" s="4">
        <f t="shared" si="1"/>
        <v>0</v>
      </c>
      <c r="AB10" s="4">
        <f t="shared" si="1"/>
        <v>0</v>
      </c>
      <c r="AC10" s="4">
        <f t="shared" si="1"/>
        <v>0</v>
      </c>
      <c r="AD10" s="4">
        <f t="shared" si="1"/>
        <v>0</v>
      </c>
      <c r="AE10" s="4">
        <f t="shared" si="1"/>
        <v>0</v>
      </c>
      <c r="AF10" s="4">
        <f t="shared" si="1"/>
        <v>5000</v>
      </c>
      <c r="AG10" s="4">
        <f t="shared" si="1"/>
        <v>5795.5</v>
      </c>
      <c r="AH10" s="4">
        <f t="shared" si="1"/>
        <v>795.5</v>
      </c>
      <c r="AI10" s="4">
        <f t="shared" si="1"/>
        <v>0</v>
      </c>
      <c r="AJ10" s="4">
        <f t="shared" si="1"/>
        <v>0</v>
      </c>
      <c r="AK10" s="4"/>
      <c r="AL10" s="4">
        <f>SUM(Y10:AJ10)</f>
        <v>11591</v>
      </c>
      <c r="AM10" s="3" t="s">
        <v>24</v>
      </c>
      <c r="AO10" t="s">
        <v>25</v>
      </c>
      <c r="AP10" t="s">
        <v>26</v>
      </c>
      <c r="AR10" s="4"/>
      <c r="AS10" s="4"/>
      <c r="AT10" s="4"/>
      <c r="AU10" s="4"/>
      <c r="AV10" s="4"/>
      <c r="AW10" s="4"/>
      <c r="AX10" s="4"/>
      <c r="AY10" s="4">
        <v>5000</v>
      </c>
      <c r="AZ10" s="4">
        <f>5000+BA10</f>
        <v>5795.5</v>
      </c>
      <c r="BA10" s="4">
        <f>1591/2</f>
        <v>795.5</v>
      </c>
      <c r="BB10" s="4"/>
      <c r="BC10" s="4"/>
      <c r="BD10" s="4"/>
      <c r="BE10" s="4">
        <f>SUM(AR10:BC10)</f>
        <v>11591</v>
      </c>
    </row>
    <row r="11" spans="1:57" ht="14.45" hidden="1" outlineLevel="1" x14ac:dyDescent="0.35">
      <c r="A11" s="3"/>
      <c r="C11" t="s">
        <v>27</v>
      </c>
      <c r="D11" t="s">
        <v>8</v>
      </c>
      <c r="F11" s="4">
        <f t="shared" ref="F11:F14" si="2">AR11*0.9</f>
        <v>0</v>
      </c>
      <c r="G11" s="4">
        <f t="shared" si="0"/>
        <v>0</v>
      </c>
      <c r="H11" s="4">
        <f t="shared" si="0"/>
        <v>2520</v>
      </c>
      <c r="I11" s="4">
        <f t="shared" si="0"/>
        <v>716.4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f t="shared" si="0"/>
        <v>0</v>
      </c>
      <c r="O11" s="4">
        <f t="shared" si="0"/>
        <v>0</v>
      </c>
      <c r="P11" s="4">
        <f t="shared" si="0"/>
        <v>0</v>
      </c>
      <c r="Q11" s="4">
        <f t="shared" si="0"/>
        <v>0</v>
      </c>
      <c r="R11" s="4"/>
      <c r="S11" s="4">
        <f t="shared" ref="S11:S59" si="3">SUM(F11:Q11)</f>
        <v>3236.4</v>
      </c>
      <c r="T11" s="3"/>
      <c r="V11" t="s">
        <v>27</v>
      </c>
      <c r="W11" t="s">
        <v>8</v>
      </c>
      <c r="Y11" s="4">
        <f t="shared" ref="Y11:Y14" si="4">AR11</f>
        <v>0</v>
      </c>
      <c r="Z11" s="4">
        <f t="shared" si="1"/>
        <v>0</v>
      </c>
      <c r="AA11" s="4">
        <f t="shared" si="1"/>
        <v>2800</v>
      </c>
      <c r="AB11" s="4">
        <f t="shared" si="1"/>
        <v>796</v>
      </c>
      <c r="AC11" s="4">
        <f t="shared" si="1"/>
        <v>0</v>
      </c>
      <c r="AD11" s="4">
        <f t="shared" si="1"/>
        <v>0</v>
      </c>
      <c r="AE11" s="4">
        <f t="shared" si="1"/>
        <v>0</v>
      </c>
      <c r="AF11" s="4">
        <f t="shared" si="1"/>
        <v>0</v>
      </c>
      <c r="AG11" s="4">
        <f t="shared" si="1"/>
        <v>0</v>
      </c>
      <c r="AH11" s="4">
        <f t="shared" si="1"/>
        <v>0</v>
      </c>
      <c r="AI11" s="4">
        <f t="shared" si="1"/>
        <v>0</v>
      </c>
      <c r="AJ11" s="4">
        <f t="shared" si="1"/>
        <v>0</v>
      </c>
      <c r="AK11" s="4"/>
      <c r="AL11" s="4">
        <f t="shared" ref="AL11:AL59" si="5">SUM(Y11:AJ11)</f>
        <v>3596</v>
      </c>
      <c r="AM11" s="3"/>
      <c r="AO11" t="s">
        <v>27</v>
      </c>
      <c r="AP11" t="s">
        <v>8</v>
      </c>
      <c r="AR11" s="4"/>
      <c r="AS11" s="4"/>
      <c r="AT11" s="4">
        <v>2800</v>
      </c>
      <c r="AU11" s="4">
        <v>796</v>
      </c>
      <c r="AV11" s="4"/>
      <c r="AW11" s="4"/>
      <c r="AX11" s="4"/>
      <c r="AY11" s="4"/>
      <c r="AZ11" s="4"/>
      <c r="BA11" s="4"/>
      <c r="BB11" s="4"/>
      <c r="BC11" s="4"/>
      <c r="BD11" s="4"/>
      <c r="BE11" s="4">
        <f t="shared" ref="BE11:BE59" si="6">SUM(AR11:BC11)</f>
        <v>3596</v>
      </c>
    </row>
    <row r="12" spans="1:57" ht="14.45" hidden="1" outlineLevel="1" x14ac:dyDescent="0.35">
      <c r="A12" s="3"/>
      <c r="C12" t="s">
        <v>28</v>
      </c>
      <c r="D12" t="s">
        <v>29</v>
      </c>
      <c r="F12" s="4">
        <f t="shared" si="2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4">
        <f t="shared" si="0"/>
        <v>2520</v>
      </c>
      <c r="L12" s="4">
        <f t="shared" si="0"/>
        <v>859.05000000000007</v>
      </c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 t="shared" si="0"/>
        <v>2520</v>
      </c>
      <c r="Q12" s="4">
        <f t="shared" si="0"/>
        <v>859.05000000000007</v>
      </c>
      <c r="R12" s="4"/>
      <c r="S12" s="4">
        <f t="shared" si="3"/>
        <v>6758.1</v>
      </c>
      <c r="T12" s="3"/>
      <c r="V12" t="s">
        <v>28</v>
      </c>
      <c r="W12" t="s">
        <v>29</v>
      </c>
      <c r="Y12" s="4">
        <f t="shared" si="4"/>
        <v>0</v>
      </c>
      <c r="Z12" s="4">
        <f t="shared" si="1"/>
        <v>0</v>
      </c>
      <c r="AA12" s="4">
        <f t="shared" si="1"/>
        <v>0</v>
      </c>
      <c r="AB12" s="4">
        <f t="shared" si="1"/>
        <v>0</v>
      </c>
      <c r="AC12" s="4">
        <f t="shared" si="1"/>
        <v>0</v>
      </c>
      <c r="AD12" s="4">
        <f t="shared" si="1"/>
        <v>2800</v>
      </c>
      <c r="AE12" s="4">
        <f t="shared" si="1"/>
        <v>954.5</v>
      </c>
      <c r="AF12" s="4">
        <f t="shared" si="1"/>
        <v>0</v>
      </c>
      <c r="AG12" s="4">
        <f t="shared" si="1"/>
        <v>0</v>
      </c>
      <c r="AH12" s="4">
        <f t="shared" si="1"/>
        <v>0</v>
      </c>
      <c r="AI12" s="4">
        <f t="shared" si="1"/>
        <v>2800</v>
      </c>
      <c r="AJ12" s="4">
        <f t="shared" si="1"/>
        <v>954.5</v>
      </c>
      <c r="AK12" s="4"/>
      <c r="AL12" s="4">
        <f t="shared" si="5"/>
        <v>7509</v>
      </c>
      <c r="AM12" s="3"/>
      <c r="AO12" t="s">
        <v>28</v>
      </c>
      <c r="AP12" t="s">
        <v>29</v>
      </c>
      <c r="AR12" s="4"/>
      <c r="AS12" s="4"/>
      <c r="AT12" s="4"/>
      <c r="AU12" s="4"/>
      <c r="AV12" s="4"/>
      <c r="AW12" s="4">
        <f>5600/2</f>
        <v>2800</v>
      </c>
      <c r="AX12" s="4">
        <f>1909/2</f>
        <v>954.5</v>
      </c>
      <c r="AY12" s="4"/>
      <c r="AZ12" s="4"/>
      <c r="BA12" s="4"/>
      <c r="BB12" s="4">
        <f>5600/2</f>
        <v>2800</v>
      </c>
      <c r="BC12" s="4">
        <f>1909/2</f>
        <v>954.5</v>
      </c>
      <c r="BD12" s="4"/>
      <c r="BE12" s="4">
        <f t="shared" si="6"/>
        <v>7509</v>
      </c>
    </row>
    <row r="13" spans="1:57" ht="14.45" hidden="1" outlineLevel="1" x14ac:dyDescent="0.35">
      <c r="A13" s="3"/>
      <c r="C13" t="s">
        <v>30</v>
      </c>
      <c r="D13" t="s">
        <v>31</v>
      </c>
      <c r="F13" s="4">
        <f t="shared" si="2"/>
        <v>143.1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360</v>
      </c>
      <c r="N13" s="4">
        <f t="shared" si="0"/>
        <v>143.1</v>
      </c>
      <c r="O13" s="4">
        <f t="shared" si="0"/>
        <v>0</v>
      </c>
      <c r="P13" s="4">
        <f t="shared" si="0"/>
        <v>0</v>
      </c>
      <c r="Q13" s="4">
        <f t="shared" si="0"/>
        <v>360</v>
      </c>
      <c r="R13" s="4"/>
      <c r="S13" s="4">
        <f t="shared" si="3"/>
        <v>1006.2</v>
      </c>
      <c r="T13" s="3"/>
      <c r="V13" t="s">
        <v>30</v>
      </c>
      <c r="W13" t="s">
        <v>31</v>
      </c>
      <c r="Y13" s="4">
        <f t="shared" si="4"/>
        <v>159</v>
      </c>
      <c r="Z13" s="4">
        <f t="shared" si="1"/>
        <v>0</v>
      </c>
      <c r="AA13" s="4">
        <f t="shared" si="1"/>
        <v>0</v>
      </c>
      <c r="AB13" s="4">
        <f t="shared" si="1"/>
        <v>0</v>
      </c>
      <c r="AC13" s="4">
        <f t="shared" si="1"/>
        <v>0</v>
      </c>
      <c r="AD13" s="4">
        <f t="shared" si="1"/>
        <v>0</v>
      </c>
      <c r="AE13" s="4">
        <f t="shared" si="1"/>
        <v>0</v>
      </c>
      <c r="AF13" s="4">
        <f t="shared" si="1"/>
        <v>400</v>
      </c>
      <c r="AG13" s="4">
        <f t="shared" si="1"/>
        <v>159</v>
      </c>
      <c r="AH13" s="4">
        <f t="shared" si="1"/>
        <v>0</v>
      </c>
      <c r="AI13" s="4">
        <f t="shared" si="1"/>
        <v>0</v>
      </c>
      <c r="AJ13" s="4">
        <f t="shared" si="1"/>
        <v>400</v>
      </c>
      <c r="AK13" s="4"/>
      <c r="AL13" s="4">
        <f t="shared" si="5"/>
        <v>1118</v>
      </c>
      <c r="AM13" s="3"/>
      <c r="AO13" t="s">
        <v>30</v>
      </c>
      <c r="AP13" t="s">
        <v>31</v>
      </c>
      <c r="AR13" s="4">
        <v>159</v>
      </c>
      <c r="AS13" s="4"/>
      <c r="AT13" s="4"/>
      <c r="AU13" s="4"/>
      <c r="AV13" s="4"/>
      <c r="AW13" s="4"/>
      <c r="AX13" s="4"/>
      <c r="AY13" s="4">
        <v>400</v>
      </c>
      <c r="AZ13" s="4">
        <v>159</v>
      </c>
      <c r="BA13" s="4"/>
      <c r="BB13" s="4"/>
      <c r="BC13" s="4">
        <v>400</v>
      </c>
      <c r="BD13" s="4"/>
      <c r="BE13" s="4">
        <f t="shared" si="6"/>
        <v>1118</v>
      </c>
    </row>
    <row r="14" spans="1:57" ht="14.45" hidden="1" outlineLevel="1" x14ac:dyDescent="0.35">
      <c r="A14" s="3"/>
      <c r="C14" t="s">
        <v>32</v>
      </c>
      <c r="D14" t="s">
        <v>33</v>
      </c>
      <c r="F14" s="4">
        <f t="shared" si="2"/>
        <v>360</v>
      </c>
      <c r="G14" s="4">
        <f t="shared" si="0"/>
        <v>143.1</v>
      </c>
      <c r="H14" s="4">
        <f t="shared" si="0"/>
        <v>0</v>
      </c>
      <c r="I14" s="4">
        <f t="shared" si="0"/>
        <v>0</v>
      </c>
      <c r="J14" s="4">
        <f t="shared" si="0"/>
        <v>0</v>
      </c>
      <c r="K14" s="4">
        <f t="shared" si="0"/>
        <v>0</v>
      </c>
      <c r="L14" s="4">
        <f t="shared" si="0"/>
        <v>360</v>
      </c>
      <c r="M14" s="4">
        <f t="shared" si="0"/>
        <v>143.1</v>
      </c>
      <c r="N14" s="4">
        <f t="shared" si="0"/>
        <v>0</v>
      </c>
      <c r="O14" s="4">
        <f t="shared" si="0"/>
        <v>0</v>
      </c>
      <c r="P14" s="4">
        <f t="shared" si="0"/>
        <v>0</v>
      </c>
      <c r="Q14" s="4">
        <f t="shared" si="0"/>
        <v>0</v>
      </c>
      <c r="R14" s="4"/>
      <c r="S14" s="4">
        <f t="shared" si="3"/>
        <v>1006.2</v>
      </c>
      <c r="T14" s="3"/>
      <c r="V14" t="s">
        <v>32</v>
      </c>
      <c r="W14" t="s">
        <v>33</v>
      </c>
      <c r="Y14" s="4">
        <f t="shared" si="4"/>
        <v>400</v>
      </c>
      <c r="Z14" s="4">
        <f t="shared" si="1"/>
        <v>159</v>
      </c>
      <c r="AA14" s="4">
        <f t="shared" si="1"/>
        <v>0</v>
      </c>
      <c r="AB14" s="4">
        <f t="shared" si="1"/>
        <v>0</v>
      </c>
      <c r="AC14" s="4">
        <f t="shared" si="1"/>
        <v>0</v>
      </c>
      <c r="AD14" s="4">
        <f t="shared" si="1"/>
        <v>0</v>
      </c>
      <c r="AE14" s="4">
        <f t="shared" si="1"/>
        <v>400</v>
      </c>
      <c r="AF14" s="4">
        <f t="shared" si="1"/>
        <v>159</v>
      </c>
      <c r="AG14" s="4">
        <f t="shared" si="1"/>
        <v>0</v>
      </c>
      <c r="AH14" s="4">
        <f t="shared" si="1"/>
        <v>0</v>
      </c>
      <c r="AI14" s="4">
        <f t="shared" si="1"/>
        <v>0</v>
      </c>
      <c r="AJ14" s="4">
        <f t="shared" si="1"/>
        <v>0</v>
      </c>
      <c r="AK14" s="4"/>
      <c r="AL14" s="4">
        <f t="shared" si="5"/>
        <v>1118</v>
      </c>
      <c r="AM14" s="3"/>
      <c r="AO14" t="s">
        <v>32</v>
      </c>
      <c r="AP14" t="s">
        <v>33</v>
      </c>
      <c r="AR14" s="4">
        <v>400</v>
      </c>
      <c r="AS14" s="4">
        <v>159</v>
      </c>
      <c r="AT14" s="4"/>
      <c r="AU14" s="4"/>
      <c r="AV14" s="4"/>
      <c r="AW14" s="4"/>
      <c r="AX14" s="4">
        <v>400</v>
      </c>
      <c r="AY14" s="4">
        <v>159</v>
      </c>
      <c r="AZ14" s="4"/>
      <c r="BA14" s="4"/>
      <c r="BB14" s="4"/>
      <c r="BC14" s="4"/>
      <c r="BD14" s="4"/>
      <c r="BE14" s="4">
        <f t="shared" si="6"/>
        <v>1118</v>
      </c>
    </row>
    <row r="15" spans="1:57" ht="14.45" hidden="1" outlineLevel="1" x14ac:dyDescent="0.35">
      <c r="A15" s="3" t="s">
        <v>34</v>
      </c>
      <c r="C15" t="s">
        <v>35</v>
      </c>
      <c r="D15" t="s">
        <v>36</v>
      </c>
      <c r="F15" s="4">
        <f>AR15*0.75</f>
        <v>0</v>
      </c>
      <c r="G15" s="4">
        <f t="shared" ref="G15:Q18" si="7">AS15*0.75</f>
        <v>900</v>
      </c>
      <c r="H15" s="4">
        <f t="shared" si="7"/>
        <v>2016.2499999999998</v>
      </c>
      <c r="I15" s="4">
        <f t="shared" si="7"/>
        <v>1116.25</v>
      </c>
      <c r="J15" s="4">
        <f t="shared" si="7"/>
        <v>0</v>
      </c>
      <c r="K15" s="4">
        <f t="shared" si="7"/>
        <v>0</v>
      </c>
      <c r="L15" s="4">
        <f t="shared" si="7"/>
        <v>0</v>
      </c>
      <c r="M15" s="4">
        <f t="shared" si="7"/>
        <v>0</v>
      </c>
      <c r="N15" s="4">
        <f t="shared" si="7"/>
        <v>0</v>
      </c>
      <c r="O15" s="4">
        <f t="shared" si="7"/>
        <v>0</v>
      </c>
      <c r="P15" s="4">
        <f t="shared" si="7"/>
        <v>900</v>
      </c>
      <c r="Q15" s="4">
        <f t="shared" si="7"/>
        <v>1116.25</v>
      </c>
      <c r="R15" s="4"/>
      <c r="S15" s="4">
        <f t="shared" si="3"/>
        <v>6048.75</v>
      </c>
      <c r="T15" s="3" t="s">
        <v>34</v>
      </c>
      <c r="V15" t="s">
        <v>35</v>
      </c>
      <c r="W15" t="s">
        <v>36</v>
      </c>
      <c r="Y15" s="4">
        <f>AR15*0.85</f>
        <v>0</v>
      </c>
      <c r="Z15" s="4">
        <f t="shared" ref="Z15:AJ18" si="8">AS15*0.85</f>
        <v>1020</v>
      </c>
      <c r="AA15" s="4">
        <f t="shared" si="8"/>
        <v>2285.083333333333</v>
      </c>
      <c r="AB15" s="4">
        <f t="shared" si="8"/>
        <v>1265.0833333333333</v>
      </c>
      <c r="AC15" s="4">
        <f t="shared" si="8"/>
        <v>0</v>
      </c>
      <c r="AD15" s="4">
        <f t="shared" si="8"/>
        <v>0</v>
      </c>
      <c r="AE15" s="4">
        <f t="shared" si="8"/>
        <v>0</v>
      </c>
      <c r="AF15" s="4">
        <f t="shared" si="8"/>
        <v>0</v>
      </c>
      <c r="AG15" s="4">
        <f t="shared" si="8"/>
        <v>0</v>
      </c>
      <c r="AH15" s="4">
        <f t="shared" si="8"/>
        <v>0</v>
      </c>
      <c r="AI15" s="4">
        <f t="shared" si="8"/>
        <v>1020</v>
      </c>
      <c r="AJ15" s="4">
        <f t="shared" si="8"/>
        <v>1265.0833333333333</v>
      </c>
      <c r="AK15" s="4"/>
      <c r="AL15" s="4">
        <f t="shared" si="5"/>
        <v>6855.2499999999991</v>
      </c>
      <c r="AM15" s="3" t="s">
        <v>34</v>
      </c>
      <c r="AO15" t="s">
        <v>35</v>
      </c>
      <c r="AP15" t="s">
        <v>36</v>
      </c>
      <c r="AR15" s="4"/>
      <c r="AS15" s="4">
        <v>1200</v>
      </c>
      <c r="AT15" s="4">
        <f>1200+(4465/3)</f>
        <v>2688.333333333333</v>
      </c>
      <c r="AU15" s="4">
        <f>4465/3</f>
        <v>1488.3333333333333</v>
      </c>
      <c r="AV15" s="4"/>
      <c r="AW15" s="4"/>
      <c r="AX15" s="4"/>
      <c r="AY15" s="4"/>
      <c r="AZ15" s="4"/>
      <c r="BA15" s="4"/>
      <c r="BB15" s="4">
        <v>1200</v>
      </c>
      <c r="BC15" s="4">
        <f>4465/3</f>
        <v>1488.3333333333333</v>
      </c>
      <c r="BD15" s="4"/>
      <c r="BE15" s="4">
        <f t="shared" si="6"/>
        <v>8064.9999999999991</v>
      </c>
    </row>
    <row r="16" spans="1:57" ht="14.45" hidden="1" outlineLevel="1" x14ac:dyDescent="0.35">
      <c r="A16" s="3"/>
      <c r="C16" t="s">
        <v>37</v>
      </c>
      <c r="D16" t="s">
        <v>38</v>
      </c>
      <c r="F16" s="4">
        <f t="shared" ref="F16:F18" si="9">AR16*0.75</f>
        <v>2790.375</v>
      </c>
      <c r="G16" s="4">
        <f t="shared" si="7"/>
        <v>0</v>
      </c>
      <c r="H16" s="4">
        <f t="shared" si="7"/>
        <v>0</v>
      </c>
      <c r="I16" s="4">
        <f t="shared" si="7"/>
        <v>0</v>
      </c>
      <c r="J16" s="4">
        <f t="shared" si="7"/>
        <v>0</v>
      </c>
      <c r="K16" s="4">
        <f t="shared" si="7"/>
        <v>1500</v>
      </c>
      <c r="L16" s="4">
        <f t="shared" si="7"/>
        <v>2790.375</v>
      </c>
      <c r="M16" s="4">
        <f t="shared" si="7"/>
        <v>0</v>
      </c>
      <c r="N16" s="4">
        <f t="shared" si="7"/>
        <v>0</v>
      </c>
      <c r="O16" s="4">
        <f t="shared" si="7"/>
        <v>0</v>
      </c>
      <c r="P16" s="4">
        <f t="shared" si="7"/>
        <v>0</v>
      </c>
      <c r="Q16" s="4">
        <f t="shared" si="7"/>
        <v>1500</v>
      </c>
      <c r="R16" s="4"/>
      <c r="S16" s="4">
        <f t="shared" si="3"/>
        <v>8580.75</v>
      </c>
      <c r="T16" s="3"/>
      <c r="V16" t="s">
        <v>37</v>
      </c>
      <c r="W16" t="s">
        <v>38</v>
      </c>
      <c r="Y16" s="4">
        <f t="shared" ref="Y16:Y18" si="10">AR16*0.85</f>
        <v>3162.4249999999997</v>
      </c>
      <c r="Z16" s="4">
        <f t="shared" si="8"/>
        <v>0</v>
      </c>
      <c r="AA16" s="4">
        <f t="shared" si="8"/>
        <v>0</v>
      </c>
      <c r="AB16" s="4">
        <f t="shared" si="8"/>
        <v>0</v>
      </c>
      <c r="AC16" s="4">
        <f t="shared" si="8"/>
        <v>0</v>
      </c>
      <c r="AD16" s="4">
        <f t="shared" si="8"/>
        <v>1700</v>
      </c>
      <c r="AE16" s="4">
        <f t="shared" si="8"/>
        <v>3162.4249999999997</v>
      </c>
      <c r="AF16" s="4">
        <f t="shared" si="8"/>
        <v>0</v>
      </c>
      <c r="AG16" s="4">
        <f t="shared" si="8"/>
        <v>0</v>
      </c>
      <c r="AH16" s="4">
        <f t="shared" si="8"/>
        <v>0</v>
      </c>
      <c r="AI16" s="4">
        <f t="shared" si="8"/>
        <v>0</v>
      </c>
      <c r="AJ16" s="4">
        <f t="shared" si="8"/>
        <v>1700</v>
      </c>
      <c r="AK16" s="4"/>
      <c r="AL16" s="4">
        <f t="shared" si="5"/>
        <v>9724.8499999999985</v>
      </c>
      <c r="AM16" s="3"/>
      <c r="AO16" t="s">
        <v>37</v>
      </c>
      <c r="AP16" t="s">
        <v>38</v>
      </c>
      <c r="AR16" s="4">
        <f>7441/2</f>
        <v>3720.5</v>
      </c>
      <c r="AS16" s="4"/>
      <c r="AT16" s="4"/>
      <c r="AU16" s="4"/>
      <c r="AV16" s="4"/>
      <c r="AW16" s="4">
        <v>2000</v>
      </c>
      <c r="AX16" s="4">
        <f>7441/2</f>
        <v>3720.5</v>
      </c>
      <c r="AY16" s="4"/>
      <c r="AZ16" s="4"/>
      <c r="BA16" s="4"/>
      <c r="BB16" s="4"/>
      <c r="BC16" s="4">
        <v>2000</v>
      </c>
      <c r="BD16" s="4"/>
      <c r="BE16" s="4">
        <f t="shared" si="6"/>
        <v>11441</v>
      </c>
    </row>
    <row r="17" spans="1:58" ht="14.45" hidden="1" outlineLevel="1" x14ac:dyDescent="0.35">
      <c r="A17" s="3"/>
      <c r="C17" t="s">
        <v>39</v>
      </c>
      <c r="D17" t="s">
        <v>40</v>
      </c>
      <c r="F17" s="4">
        <f t="shared" si="9"/>
        <v>0</v>
      </c>
      <c r="G17" s="4">
        <f t="shared" si="7"/>
        <v>0</v>
      </c>
      <c r="H17" s="4">
        <f t="shared" si="7"/>
        <v>0</v>
      </c>
      <c r="I17" s="4">
        <f t="shared" si="7"/>
        <v>2400</v>
      </c>
      <c r="J17" s="4">
        <f t="shared" si="7"/>
        <v>954.75</v>
      </c>
      <c r="K17" s="4">
        <f t="shared" si="7"/>
        <v>0</v>
      </c>
      <c r="L17" s="4">
        <f t="shared" si="7"/>
        <v>0</v>
      </c>
      <c r="M17" s="4">
        <f t="shared" si="7"/>
        <v>0</v>
      </c>
      <c r="N17" s="4">
        <f t="shared" si="7"/>
        <v>0</v>
      </c>
      <c r="O17" s="4">
        <f t="shared" si="7"/>
        <v>0</v>
      </c>
      <c r="P17" s="4">
        <f t="shared" si="7"/>
        <v>0</v>
      </c>
      <c r="Q17" s="4">
        <f t="shared" si="7"/>
        <v>0</v>
      </c>
      <c r="R17" s="4"/>
      <c r="S17" s="4">
        <f t="shared" si="3"/>
        <v>3354.75</v>
      </c>
      <c r="T17" s="3"/>
      <c r="V17" t="s">
        <v>39</v>
      </c>
      <c r="W17" t="s">
        <v>40</v>
      </c>
      <c r="Y17" s="4">
        <f t="shared" si="10"/>
        <v>0</v>
      </c>
      <c r="Z17" s="4">
        <f t="shared" si="8"/>
        <v>0</v>
      </c>
      <c r="AA17" s="4">
        <f t="shared" si="8"/>
        <v>0</v>
      </c>
      <c r="AB17" s="4">
        <f t="shared" si="8"/>
        <v>2720</v>
      </c>
      <c r="AC17" s="4">
        <f t="shared" si="8"/>
        <v>1082.05</v>
      </c>
      <c r="AD17" s="4">
        <f t="shared" si="8"/>
        <v>0</v>
      </c>
      <c r="AE17" s="4">
        <f t="shared" si="8"/>
        <v>0</v>
      </c>
      <c r="AF17" s="4">
        <f t="shared" si="8"/>
        <v>0</v>
      </c>
      <c r="AG17" s="4">
        <f t="shared" si="8"/>
        <v>0</v>
      </c>
      <c r="AH17" s="4">
        <f t="shared" si="8"/>
        <v>0</v>
      </c>
      <c r="AI17" s="4">
        <f t="shared" si="8"/>
        <v>0</v>
      </c>
      <c r="AJ17" s="4">
        <f t="shared" si="8"/>
        <v>0</v>
      </c>
      <c r="AK17" s="4"/>
      <c r="AL17" s="4">
        <f t="shared" si="5"/>
        <v>3802.05</v>
      </c>
      <c r="AM17" s="3"/>
      <c r="AO17" t="s">
        <v>39</v>
      </c>
      <c r="AP17" t="s">
        <v>40</v>
      </c>
      <c r="AR17" s="4"/>
      <c r="AS17" s="4"/>
      <c r="AT17" s="4"/>
      <c r="AU17" s="4">
        <v>3200</v>
      </c>
      <c r="AV17" s="4">
        <v>1273</v>
      </c>
      <c r="AW17" s="4"/>
      <c r="AX17" s="4"/>
      <c r="AY17" s="4"/>
      <c r="AZ17" s="4"/>
      <c r="BA17" s="4"/>
      <c r="BB17" s="4"/>
      <c r="BC17" s="4"/>
      <c r="BD17" s="4"/>
      <c r="BE17" s="4">
        <f t="shared" si="6"/>
        <v>4473</v>
      </c>
    </row>
    <row r="18" spans="1:58" ht="14.45" hidden="1" outlineLevel="1" x14ac:dyDescent="0.35">
      <c r="A18" s="3"/>
      <c r="C18" t="s">
        <v>41</v>
      </c>
      <c r="D18" t="s">
        <v>40</v>
      </c>
      <c r="F18" s="4">
        <f t="shared" si="9"/>
        <v>0</v>
      </c>
      <c r="G18" s="4">
        <f t="shared" si="7"/>
        <v>0</v>
      </c>
      <c r="H18" s="4">
        <f t="shared" si="7"/>
        <v>0</v>
      </c>
      <c r="I18" s="4">
        <f t="shared" si="7"/>
        <v>2400</v>
      </c>
      <c r="J18" s="4">
        <f t="shared" si="7"/>
        <v>954.75</v>
      </c>
      <c r="K18" s="4">
        <f t="shared" si="7"/>
        <v>0</v>
      </c>
      <c r="L18" s="4">
        <f t="shared" si="7"/>
        <v>0</v>
      </c>
      <c r="M18" s="4">
        <f t="shared" si="7"/>
        <v>0</v>
      </c>
      <c r="N18" s="4">
        <f t="shared" si="7"/>
        <v>0</v>
      </c>
      <c r="O18" s="4">
        <f t="shared" si="7"/>
        <v>0</v>
      </c>
      <c r="P18" s="4">
        <f t="shared" si="7"/>
        <v>0</v>
      </c>
      <c r="Q18" s="4">
        <f t="shared" si="7"/>
        <v>0</v>
      </c>
      <c r="R18" s="4"/>
      <c r="S18" s="4">
        <f t="shared" si="3"/>
        <v>3354.75</v>
      </c>
      <c r="T18" s="3"/>
      <c r="V18" t="s">
        <v>41</v>
      </c>
      <c r="W18" t="s">
        <v>40</v>
      </c>
      <c r="Y18" s="4">
        <f t="shared" si="10"/>
        <v>0</v>
      </c>
      <c r="Z18" s="4">
        <f t="shared" si="8"/>
        <v>0</v>
      </c>
      <c r="AA18" s="4">
        <f t="shared" si="8"/>
        <v>0</v>
      </c>
      <c r="AB18" s="4">
        <f t="shared" si="8"/>
        <v>2720</v>
      </c>
      <c r="AC18" s="4">
        <f t="shared" si="8"/>
        <v>1082.05</v>
      </c>
      <c r="AD18" s="4">
        <f t="shared" si="8"/>
        <v>0</v>
      </c>
      <c r="AE18" s="4">
        <f t="shared" si="8"/>
        <v>0</v>
      </c>
      <c r="AF18" s="4">
        <f t="shared" si="8"/>
        <v>0</v>
      </c>
      <c r="AG18" s="4">
        <f t="shared" si="8"/>
        <v>0</v>
      </c>
      <c r="AH18" s="4">
        <f t="shared" si="8"/>
        <v>0</v>
      </c>
      <c r="AI18" s="4">
        <f t="shared" si="8"/>
        <v>0</v>
      </c>
      <c r="AJ18" s="4">
        <f t="shared" si="8"/>
        <v>0</v>
      </c>
      <c r="AK18" s="4"/>
      <c r="AL18" s="4">
        <f t="shared" si="5"/>
        <v>3802.05</v>
      </c>
      <c r="AM18" s="3"/>
      <c r="AO18" t="s">
        <v>41</v>
      </c>
      <c r="AP18" t="s">
        <v>40</v>
      </c>
      <c r="AR18" s="4"/>
      <c r="AS18" s="4"/>
      <c r="AT18" s="4"/>
      <c r="AU18" s="4">
        <v>3200</v>
      </c>
      <c r="AV18" s="4">
        <v>1273</v>
      </c>
      <c r="AW18" s="4"/>
      <c r="AX18" s="4"/>
      <c r="AY18" s="4"/>
      <c r="AZ18" s="4"/>
      <c r="BA18" s="4"/>
      <c r="BB18" s="4"/>
      <c r="BC18" s="4"/>
      <c r="BD18" s="4"/>
      <c r="BE18" s="4">
        <f t="shared" si="6"/>
        <v>4473</v>
      </c>
    </row>
    <row r="19" spans="1:58" ht="14.45" hidden="1" outlineLevel="1" x14ac:dyDescent="0.35">
      <c r="A19" s="3" t="s">
        <v>42</v>
      </c>
      <c r="C19" t="s">
        <v>43</v>
      </c>
      <c r="D19" t="s">
        <v>44</v>
      </c>
      <c r="F19" s="5">
        <f>(AR19*0.5)+8000/7*0.5</f>
        <v>1979.287142857143</v>
      </c>
      <c r="G19" s="5">
        <f t="shared" ref="G19:Q20" si="11">AS19*0.5</f>
        <v>836.42857142857144</v>
      </c>
      <c r="H19" s="5">
        <f t="shared" si="11"/>
        <v>0</v>
      </c>
      <c r="I19" s="5">
        <f t="shared" si="11"/>
        <v>0</v>
      </c>
      <c r="J19" s="5">
        <f t="shared" si="11"/>
        <v>0</v>
      </c>
      <c r="K19" s="5">
        <f t="shared" si="11"/>
        <v>571.42857142857144</v>
      </c>
      <c r="L19" s="5">
        <f t="shared" si="11"/>
        <v>1407.8585714285714</v>
      </c>
      <c r="M19" s="5">
        <f t="shared" si="11"/>
        <v>1407.8585714285714</v>
      </c>
      <c r="N19" s="5">
        <f t="shared" si="11"/>
        <v>836.43</v>
      </c>
      <c r="O19" s="5">
        <f t="shared" si="11"/>
        <v>571.42857142857144</v>
      </c>
      <c r="P19" s="5">
        <f t="shared" si="11"/>
        <v>1407.8585714285714</v>
      </c>
      <c r="Q19" s="5">
        <f>(8000/7*0.75)+1673*0.5</f>
        <v>1693.6428571428571</v>
      </c>
      <c r="R19" s="4"/>
      <c r="S19" s="4">
        <f t="shared" si="3"/>
        <v>10712.221428571429</v>
      </c>
      <c r="T19" s="3" t="s">
        <v>42</v>
      </c>
      <c r="V19" t="s">
        <v>43</v>
      </c>
      <c r="W19" t="s">
        <v>44</v>
      </c>
      <c r="Y19" s="4">
        <f>AR19*0.75</f>
        <v>2111.7878571428573</v>
      </c>
      <c r="Z19" s="4">
        <f t="shared" ref="Z19:AJ20" si="12">AS19*0.75</f>
        <v>1254.6428571428571</v>
      </c>
      <c r="AA19" s="4">
        <f t="shared" si="12"/>
        <v>0</v>
      </c>
      <c r="AB19" s="4">
        <f t="shared" si="12"/>
        <v>0</v>
      </c>
      <c r="AC19" s="4">
        <f t="shared" si="12"/>
        <v>0</v>
      </c>
      <c r="AD19" s="4">
        <f t="shared" si="12"/>
        <v>857.14285714285711</v>
      </c>
      <c r="AE19" s="4">
        <f t="shared" si="12"/>
        <v>2111.7878571428573</v>
      </c>
      <c r="AF19" s="4">
        <f t="shared" si="12"/>
        <v>2111.7878571428573</v>
      </c>
      <c r="AG19" s="4">
        <f t="shared" si="12"/>
        <v>1254.645</v>
      </c>
      <c r="AH19" s="4">
        <f t="shared" si="12"/>
        <v>857.14285714285711</v>
      </c>
      <c r="AI19" s="4">
        <f t="shared" si="12"/>
        <v>2111.7878571428573</v>
      </c>
      <c r="AJ19" s="5">
        <v>2397.6</v>
      </c>
      <c r="AK19" s="4"/>
      <c r="AL19" s="4">
        <f t="shared" si="5"/>
        <v>15068.325000000001</v>
      </c>
      <c r="AM19" s="3" t="s">
        <v>42</v>
      </c>
      <c r="AO19" t="s">
        <v>43</v>
      </c>
      <c r="AP19" t="s">
        <v>44</v>
      </c>
      <c r="AR19" s="4">
        <f>8000/7+1672.86</f>
        <v>2815.7171428571428</v>
      </c>
      <c r="AS19" s="4">
        <f>11710/7</f>
        <v>1672.8571428571429</v>
      </c>
      <c r="AT19" s="4"/>
      <c r="AU19" s="4"/>
      <c r="AV19" s="4"/>
      <c r="AW19" s="4">
        <f t="shared" ref="AW19:BA19" si="13">8000/7</f>
        <v>1142.8571428571429</v>
      </c>
      <c r="AX19" s="4">
        <f>8000/7+1672.86</f>
        <v>2815.7171428571428</v>
      </c>
      <c r="AY19" s="4">
        <f>8000/7+1672.86</f>
        <v>2815.7171428571428</v>
      </c>
      <c r="AZ19" s="4">
        <f>1672.86</f>
        <v>1672.86</v>
      </c>
      <c r="BA19" s="4">
        <f t="shared" si="13"/>
        <v>1142.8571428571429</v>
      </c>
      <c r="BB19" s="4">
        <f>8000/7+1672.86</f>
        <v>2815.7171428571428</v>
      </c>
      <c r="BC19" s="4">
        <f>8000/7+1672.86</f>
        <v>2815.7171428571428</v>
      </c>
      <c r="BD19" s="4"/>
      <c r="BE19" s="4">
        <f t="shared" si="6"/>
        <v>19710.017142857145</v>
      </c>
      <c r="BF19" s="6"/>
    </row>
    <row r="20" spans="1:58" ht="14.45" hidden="1" outlineLevel="1" x14ac:dyDescent="0.35">
      <c r="A20" s="3"/>
      <c r="C20" t="s">
        <v>45</v>
      </c>
      <c r="D20" t="s">
        <v>46</v>
      </c>
      <c r="F20" s="5">
        <f>AR20*0.5</f>
        <v>0</v>
      </c>
      <c r="G20" s="5">
        <f t="shared" si="11"/>
        <v>0</v>
      </c>
      <c r="H20" s="5">
        <f t="shared" si="11"/>
        <v>0</v>
      </c>
      <c r="I20" s="5">
        <f t="shared" si="11"/>
        <v>0</v>
      </c>
      <c r="J20" s="5">
        <f t="shared" si="11"/>
        <v>0</v>
      </c>
      <c r="K20" s="5">
        <f t="shared" si="11"/>
        <v>2688</v>
      </c>
      <c r="L20" s="5">
        <f t="shared" si="11"/>
        <v>0</v>
      </c>
      <c r="M20" s="5">
        <f t="shared" si="11"/>
        <v>0</v>
      </c>
      <c r="N20" s="5">
        <f t="shared" si="11"/>
        <v>0</v>
      </c>
      <c r="O20" s="5">
        <f t="shared" si="11"/>
        <v>0</v>
      </c>
      <c r="P20" s="5">
        <f t="shared" si="11"/>
        <v>0</v>
      </c>
      <c r="Q20" s="5">
        <f t="shared" si="11"/>
        <v>0</v>
      </c>
      <c r="R20" s="4"/>
      <c r="S20" s="4">
        <f t="shared" si="3"/>
        <v>2688</v>
      </c>
      <c r="T20" s="3"/>
      <c r="V20" t="s">
        <v>45</v>
      </c>
      <c r="W20" t="s">
        <v>46</v>
      </c>
      <c r="Y20" s="4">
        <f>AR20*0.75</f>
        <v>0</v>
      </c>
      <c r="Z20" s="4">
        <f t="shared" si="12"/>
        <v>0</v>
      </c>
      <c r="AA20" s="4">
        <f t="shared" si="12"/>
        <v>0</v>
      </c>
      <c r="AB20" s="4">
        <f t="shared" si="12"/>
        <v>0</v>
      </c>
      <c r="AC20" s="4">
        <f t="shared" si="12"/>
        <v>0</v>
      </c>
      <c r="AD20" s="4">
        <f t="shared" si="12"/>
        <v>4032</v>
      </c>
      <c r="AE20" s="4">
        <f t="shared" si="12"/>
        <v>0</v>
      </c>
      <c r="AF20" s="4">
        <f t="shared" si="12"/>
        <v>0</v>
      </c>
      <c r="AG20" s="4">
        <f t="shared" si="12"/>
        <v>0</v>
      </c>
      <c r="AH20" s="4">
        <f t="shared" si="12"/>
        <v>0</v>
      </c>
      <c r="AI20" s="4">
        <f t="shared" si="12"/>
        <v>0</v>
      </c>
      <c r="AJ20" s="5">
        <f t="shared" si="12"/>
        <v>0</v>
      </c>
      <c r="AK20" s="4"/>
      <c r="AL20" s="4">
        <f t="shared" si="5"/>
        <v>4032</v>
      </c>
      <c r="AM20" s="3"/>
      <c r="AO20" t="s">
        <v>45</v>
      </c>
      <c r="AP20" t="s">
        <v>46</v>
      </c>
      <c r="AR20" s="4"/>
      <c r="AS20" s="4"/>
      <c r="AT20" s="4"/>
      <c r="AU20" s="4"/>
      <c r="AV20" s="4"/>
      <c r="AW20" s="4">
        <v>5376</v>
      </c>
      <c r="AX20" s="4"/>
      <c r="AY20" s="4"/>
      <c r="AZ20" s="4"/>
      <c r="BA20" s="4"/>
      <c r="BB20" s="4"/>
      <c r="BC20" s="4"/>
      <c r="BD20" s="4"/>
      <c r="BE20" s="4">
        <f t="shared" si="6"/>
        <v>5376</v>
      </c>
    </row>
    <row r="21" spans="1:58" ht="14.45" hidden="1" outlineLevel="1" x14ac:dyDescent="0.35">
      <c r="A21" s="3" t="s">
        <v>47</v>
      </c>
      <c r="C21" t="s">
        <v>48</v>
      </c>
      <c r="D21" t="s">
        <v>44</v>
      </c>
      <c r="F21" s="5">
        <f>AR21*0.8</f>
        <v>2313.2571428571428</v>
      </c>
      <c r="G21" s="5">
        <f t="shared" ref="G21:Q21" si="14">AS21*0.8</f>
        <v>2313.2571428571428</v>
      </c>
      <c r="H21" s="5">
        <f t="shared" si="14"/>
        <v>0</v>
      </c>
      <c r="I21" s="5">
        <f t="shared" si="14"/>
        <v>0</v>
      </c>
      <c r="J21" s="5">
        <f t="shared" si="14"/>
        <v>0</v>
      </c>
      <c r="K21" s="5">
        <f t="shared" si="14"/>
        <v>0</v>
      </c>
      <c r="L21" s="5">
        <f t="shared" si="14"/>
        <v>2313.2571428571428</v>
      </c>
      <c r="M21" s="5">
        <f t="shared" si="14"/>
        <v>2313.2571428571428</v>
      </c>
      <c r="N21" s="5">
        <f t="shared" si="14"/>
        <v>2313.2571428571428</v>
      </c>
      <c r="O21" s="5">
        <f t="shared" si="14"/>
        <v>0</v>
      </c>
      <c r="P21" s="5">
        <f t="shared" si="14"/>
        <v>2313.2571428571428</v>
      </c>
      <c r="Q21" s="5">
        <f t="shared" si="14"/>
        <v>2313.2571428571428</v>
      </c>
      <c r="R21" s="4"/>
      <c r="S21" s="4">
        <f t="shared" si="3"/>
        <v>16192.8</v>
      </c>
      <c r="T21" s="3" t="s">
        <v>47</v>
      </c>
      <c r="V21" t="s">
        <v>48</v>
      </c>
      <c r="W21" t="s">
        <v>44</v>
      </c>
      <c r="Y21" s="4">
        <f>AR21</f>
        <v>2891.5714285714284</v>
      </c>
      <c r="Z21" s="4">
        <f t="shared" ref="Z21:AJ21" si="15">AS21</f>
        <v>2891.5714285714284</v>
      </c>
      <c r="AA21" s="4">
        <f t="shared" si="15"/>
        <v>0</v>
      </c>
      <c r="AB21" s="4">
        <f t="shared" si="15"/>
        <v>0</v>
      </c>
      <c r="AC21" s="4">
        <f t="shared" si="15"/>
        <v>0</v>
      </c>
      <c r="AD21" s="4">
        <f t="shared" si="15"/>
        <v>0</v>
      </c>
      <c r="AE21" s="4">
        <f t="shared" si="15"/>
        <v>2891.5714285714284</v>
      </c>
      <c r="AF21" s="4">
        <f t="shared" si="15"/>
        <v>2891.5714285714284</v>
      </c>
      <c r="AG21" s="4">
        <f t="shared" si="15"/>
        <v>2891.5714285714284</v>
      </c>
      <c r="AH21" s="4">
        <f t="shared" si="15"/>
        <v>0</v>
      </c>
      <c r="AI21" s="4">
        <f t="shared" si="15"/>
        <v>2891.5714285714284</v>
      </c>
      <c r="AJ21" s="5">
        <f t="shared" si="15"/>
        <v>2891.5714285714284</v>
      </c>
      <c r="AK21" s="4"/>
      <c r="AL21" s="4">
        <f t="shared" si="5"/>
        <v>20240.999999999996</v>
      </c>
      <c r="AM21" s="3" t="s">
        <v>47</v>
      </c>
      <c r="AO21" t="s">
        <v>48</v>
      </c>
      <c r="AP21" t="s">
        <v>44</v>
      </c>
      <c r="AR21" s="4">
        <f>20241/7</f>
        <v>2891.5714285714284</v>
      </c>
      <c r="AS21" s="4">
        <f>20241/7</f>
        <v>2891.5714285714284</v>
      </c>
      <c r="AT21" s="4"/>
      <c r="AU21" s="4"/>
      <c r="AV21" s="4"/>
      <c r="AW21" s="4"/>
      <c r="AX21" s="4">
        <f>20241/7</f>
        <v>2891.5714285714284</v>
      </c>
      <c r="AY21" s="4">
        <f>20241/7</f>
        <v>2891.5714285714284</v>
      </c>
      <c r="AZ21" s="4">
        <f>20241/7</f>
        <v>2891.5714285714284</v>
      </c>
      <c r="BA21" s="4"/>
      <c r="BB21" s="4">
        <f>20241/7</f>
        <v>2891.5714285714284</v>
      </c>
      <c r="BC21" s="4">
        <f>20241/7</f>
        <v>2891.5714285714284</v>
      </c>
      <c r="BD21" s="4"/>
      <c r="BE21" s="4">
        <f t="shared" si="6"/>
        <v>20240.999999999996</v>
      </c>
    </row>
    <row r="22" spans="1:58" ht="14.45" collapsed="1" x14ac:dyDescent="0.35">
      <c r="A22" s="3" t="s">
        <v>49</v>
      </c>
      <c r="F22" s="7">
        <f>SUM(F10:F21)</f>
        <v>7586.0192857142856</v>
      </c>
      <c r="G22" s="7">
        <f t="shared" ref="G22:Q22" si="16">SUM(G10:G21)</f>
        <v>4192.7857142857138</v>
      </c>
      <c r="H22" s="7">
        <f t="shared" si="16"/>
        <v>4536.25</v>
      </c>
      <c r="I22" s="7">
        <f t="shared" si="16"/>
        <v>6632.65</v>
      </c>
      <c r="J22" s="7">
        <f t="shared" si="16"/>
        <v>1909.5</v>
      </c>
      <c r="K22" s="7">
        <f t="shared" si="16"/>
        <v>7279.4285714285716</v>
      </c>
      <c r="L22" s="7">
        <f t="shared" si="16"/>
        <v>7730.5407142857148</v>
      </c>
      <c r="M22" s="7">
        <f t="shared" si="16"/>
        <v>8724.2157142857141</v>
      </c>
      <c r="N22" s="7">
        <f t="shared" si="16"/>
        <v>8508.7371428571423</v>
      </c>
      <c r="O22" s="7">
        <f t="shared" si="16"/>
        <v>1287.3785714285714</v>
      </c>
      <c r="P22" s="7">
        <f t="shared" si="16"/>
        <v>7141.1157142857137</v>
      </c>
      <c r="Q22" s="7">
        <f t="shared" si="16"/>
        <v>7842.2</v>
      </c>
      <c r="R22" s="8"/>
      <c r="S22" s="9">
        <f t="shared" si="3"/>
        <v>73370.82142857142</v>
      </c>
      <c r="T22" s="3" t="s">
        <v>49</v>
      </c>
      <c r="Y22" s="9">
        <f>SUM(Y10:Y21)</f>
        <v>8724.7842857142859</v>
      </c>
      <c r="Z22" s="9">
        <f t="shared" ref="Z22:AJ22" si="17">SUM(Z10:Z21)</f>
        <v>5325.2142857142853</v>
      </c>
      <c r="AA22" s="9">
        <f t="shared" si="17"/>
        <v>5085.083333333333</v>
      </c>
      <c r="AB22" s="9">
        <f t="shared" si="17"/>
        <v>7501.083333333333</v>
      </c>
      <c r="AC22" s="9">
        <f t="shared" si="17"/>
        <v>2164.1</v>
      </c>
      <c r="AD22" s="9">
        <f t="shared" si="17"/>
        <v>9389.1428571428569</v>
      </c>
      <c r="AE22" s="9">
        <f t="shared" si="17"/>
        <v>9520.2842857142859</v>
      </c>
      <c r="AF22" s="9">
        <f t="shared" si="17"/>
        <v>10562.359285714287</v>
      </c>
      <c r="AG22" s="9">
        <f t="shared" si="17"/>
        <v>10100.716428571428</v>
      </c>
      <c r="AH22" s="9">
        <f t="shared" si="17"/>
        <v>1652.6428571428571</v>
      </c>
      <c r="AI22" s="9">
        <f t="shared" si="17"/>
        <v>8823.3592857142867</v>
      </c>
      <c r="AJ22" s="7">
        <f t="shared" si="17"/>
        <v>9608.7547619047618</v>
      </c>
      <c r="AK22" s="9"/>
      <c r="AL22" s="9">
        <f t="shared" si="5"/>
        <v>88457.524999999994</v>
      </c>
      <c r="AM22" s="3" t="s">
        <v>49</v>
      </c>
      <c r="AR22" s="9">
        <f>SUM(AR10:AR21)</f>
        <v>9986.7885714285712</v>
      </c>
      <c r="AS22" s="9">
        <f t="shared" ref="AS22:BC22" si="18">SUM(AS10:AS21)</f>
        <v>5923.4285714285716</v>
      </c>
      <c r="AT22" s="9">
        <f t="shared" si="18"/>
        <v>5488.333333333333</v>
      </c>
      <c r="AU22" s="9">
        <f t="shared" si="18"/>
        <v>8684.3333333333321</v>
      </c>
      <c r="AV22" s="9">
        <f t="shared" si="18"/>
        <v>2546</v>
      </c>
      <c r="AW22" s="9">
        <f t="shared" si="18"/>
        <v>11318.857142857143</v>
      </c>
      <c r="AX22" s="9">
        <f t="shared" si="18"/>
        <v>10782.288571428571</v>
      </c>
      <c r="AY22" s="9">
        <f t="shared" si="18"/>
        <v>11266.288571428569</v>
      </c>
      <c r="AZ22" s="9">
        <f t="shared" si="18"/>
        <v>10518.931428571428</v>
      </c>
      <c r="BA22" s="9">
        <f t="shared" si="18"/>
        <v>1938.3571428571429</v>
      </c>
      <c r="BB22" s="9">
        <f t="shared" si="18"/>
        <v>9707.2885714285712</v>
      </c>
      <c r="BC22" s="9">
        <f t="shared" si="18"/>
        <v>10550.121904761905</v>
      </c>
      <c r="BD22" s="9"/>
      <c r="BE22" s="9">
        <f t="shared" si="6"/>
        <v>98711.017142857148</v>
      </c>
    </row>
    <row r="23" spans="1:58" ht="14.45" hidden="1" outlineLevel="1" x14ac:dyDescent="0.35">
      <c r="A23" s="3" t="s">
        <v>50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4"/>
      <c r="S23" s="9">
        <f>SUM(F23:Q23)</f>
        <v>0</v>
      </c>
      <c r="T23" s="3" t="s">
        <v>50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7"/>
      <c r="AK23" s="9"/>
      <c r="AL23" s="9">
        <f>SUM(Y23:AJ23)</f>
        <v>0</v>
      </c>
      <c r="AM23" s="3" t="s">
        <v>50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>
        <f>SUM(AR23:BC23)</f>
        <v>0</v>
      </c>
    </row>
    <row r="24" spans="1:58" ht="14.45" hidden="1" outlineLevel="1" x14ac:dyDescent="0.35">
      <c r="A24" s="3"/>
      <c r="C24" t="s">
        <v>51</v>
      </c>
      <c r="F24" s="7">
        <f>(AR24*0.5)*2</f>
        <v>2499.99999999999</v>
      </c>
      <c r="G24" s="7">
        <f t="shared" ref="G24:P27" si="19">AS24*0.5</f>
        <v>1249.999999999995</v>
      </c>
      <c r="H24" s="7">
        <f t="shared" si="19"/>
        <v>1249.999999999995</v>
      </c>
      <c r="I24" s="7">
        <f t="shared" si="19"/>
        <v>1249.999999999995</v>
      </c>
      <c r="J24" s="7">
        <f t="shared" si="19"/>
        <v>1249.999999999995</v>
      </c>
      <c r="K24" s="7">
        <f t="shared" si="19"/>
        <v>1249.999999999995</v>
      </c>
      <c r="L24" s="7">
        <f t="shared" si="19"/>
        <v>1249.999999999995</v>
      </c>
      <c r="M24" s="7">
        <f t="shared" si="19"/>
        <v>1249.999999999995</v>
      </c>
      <c r="N24" s="7">
        <f t="shared" si="19"/>
        <v>1249.999999999995</v>
      </c>
      <c r="O24" s="7">
        <f t="shared" si="19"/>
        <v>1249.999999999995</v>
      </c>
      <c r="P24" s="7">
        <f t="shared" si="19"/>
        <v>1249.999999999995</v>
      </c>
      <c r="Q24" s="7">
        <f>BC24*0.75</f>
        <v>1874.9999999999925</v>
      </c>
      <c r="R24" s="4"/>
      <c r="S24" s="9">
        <f>SUM(F24:Q24)</f>
        <v>16874.999999999927</v>
      </c>
      <c r="T24" s="3"/>
      <c r="V24" t="s">
        <v>51</v>
      </c>
      <c r="Y24" s="9">
        <f>AR24*0.75</f>
        <v>1874.9999999999925</v>
      </c>
      <c r="Z24" s="9">
        <f t="shared" ref="Z24:AI27" si="20">AS24*0.75</f>
        <v>1874.9999999999925</v>
      </c>
      <c r="AA24" s="9">
        <f t="shared" si="20"/>
        <v>1874.9999999999925</v>
      </c>
      <c r="AB24" s="9">
        <f t="shared" si="20"/>
        <v>1874.9999999999925</v>
      </c>
      <c r="AC24" s="9">
        <f t="shared" si="20"/>
        <v>1874.9999999999925</v>
      </c>
      <c r="AD24" s="9">
        <f t="shared" si="20"/>
        <v>1874.9999999999925</v>
      </c>
      <c r="AE24" s="9">
        <f t="shared" si="20"/>
        <v>1874.9999999999925</v>
      </c>
      <c r="AF24" s="9">
        <f t="shared" si="20"/>
        <v>1874.9999999999925</v>
      </c>
      <c r="AG24" s="9">
        <f t="shared" si="20"/>
        <v>1874.9999999999925</v>
      </c>
      <c r="AH24" s="9">
        <f t="shared" si="20"/>
        <v>1874.9999999999925</v>
      </c>
      <c r="AI24" s="9">
        <f t="shared" si="20"/>
        <v>1874.9999999999925</v>
      </c>
      <c r="AJ24" s="7">
        <f>BC24</f>
        <v>2499.99999999999</v>
      </c>
      <c r="AK24" s="9"/>
      <c r="AL24" s="9">
        <f>SUM(Y24:AJ24)</f>
        <v>23124.999999999905</v>
      </c>
      <c r="AM24" s="3"/>
      <c r="AO24" t="s">
        <v>51</v>
      </c>
      <c r="AR24" s="9">
        <f>1.66666666666666*1500</f>
        <v>2499.99999999999</v>
      </c>
      <c r="AS24" s="9">
        <f t="shared" ref="AS24:BC24" si="21">1.66666666666666*1500</f>
        <v>2499.99999999999</v>
      </c>
      <c r="AT24" s="9">
        <f t="shared" si="21"/>
        <v>2499.99999999999</v>
      </c>
      <c r="AU24" s="9">
        <f t="shared" si="21"/>
        <v>2499.99999999999</v>
      </c>
      <c r="AV24" s="9">
        <f t="shared" si="21"/>
        <v>2499.99999999999</v>
      </c>
      <c r="AW24" s="9">
        <f t="shared" si="21"/>
        <v>2499.99999999999</v>
      </c>
      <c r="AX24" s="9">
        <f t="shared" si="21"/>
        <v>2499.99999999999</v>
      </c>
      <c r="AY24" s="9">
        <f t="shared" si="21"/>
        <v>2499.99999999999</v>
      </c>
      <c r="AZ24" s="9">
        <f t="shared" si="21"/>
        <v>2499.99999999999</v>
      </c>
      <c r="BA24" s="9">
        <f t="shared" si="21"/>
        <v>2499.99999999999</v>
      </c>
      <c r="BB24" s="9">
        <f t="shared" si="21"/>
        <v>2499.99999999999</v>
      </c>
      <c r="BC24" s="9">
        <f t="shared" si="21"/>
        <v>2499.99999999999</v>
      </c>
      <c r="BD24" s="9"/>
      <c r="BE24" s="9">
        <f>SUM(AR24:BC24)</f>
        <v>29999.999999999873</v>
      </c>
    </row>
    <row r="25" spans="1:58" ht="14.45" hidden="1" outlineLevel="1" x14ac:dyDescent="0.35">
      <c r="A25" s="3"/>
      <c r="C25" t="s">
        <v>52</v>
      </c>
      <c r="F25" s="7">
        <f>(AR25*0.5)*2</f>
        <v>750</v>
      </c>
      <c r="G25" s="7">
        <f t="shared" si="19"/>
        <v>375</v>
      </c>
      <c r="H25" s="7">
        <f t="shared" si="19"/>
        <v>375</v>
      </c>
      <c r="I25" s="7">
        <f t="shared" si="19"/>
        <v>375</v>
      </c>
      <c r="J25" s="7">
        <f t="shared" si="19"/>
        <v>375</v>
      </c>
      <c r="K25" s="7">
        <f t="shared" si="19"/>
        <v>375</v>
      </c>
      <c r="L25" s="7">
        <f t="shared" si="19"/>
        <v>375</v>
      </c>
      <c r="M25" s="7">
        <f t="shared" si="19"/>
        <v>375</v>
      </c>
      <c r="N25" s="7">
        <f t="shared" si="19"/>
        <v>375</v>
      </c>
      <c r="O25" s="7">
        <f t="shared" si="19"/>
        <v>375</v>
      </c>
      <c r="P25" s="7">
        <f t="shared" si="19"/>
        <v>375</v>
      </c>
      <c r="Q25" s="7">
        <f>BC25*0.75</f>
        <v>562.5</v>
      </c>
      <c r="R25" s="4"/>
      <c r="S25" s="9">
        <f>SUM(F25:Q25)</f>
        <v>5062.5</v>
      </c>
      <c r="T25" s="3"/>
      <c r="V25" t="s">
        <v>52</v>
      </c>
      <c r="Y25" s="9">
        <f t="shared" ref="Y25:Y27" si="22">AR25*0.75</f>
        <v>562.5</v>
      </c>
      <c r="Z25" s="9">
        <f t="shared" si="20"/>
        <v>562.5</v>
      </c>
      <c r="AA25" s="9">
        <f t="shared" si="20"/>
        <v>562.5</v>
      </c>
      <c r="AB25" s="9">
        <f t="shared" si="20"/>
        <v>562.5</v>
      </c>
      <c r="AC25" s="9">
        <f t="shared" si="20"/>
        <v>562.5</v>
      </c>
      <c r="AD25" s="9">
        <f t="shared" si="20"/>
        <v>562.5</v>
      </c>
      <c r="AE25" s="9">
        <f t="shared" si="20"/>
        <v>562.5</v>
      </c>
      <c r="AF25" s="9">
        <f t="shared" si="20"/>
        <v>562.5</v>
      </c>
      <c r="AG25" s="9">
        <f t="shared" si="20"/>
        <v>562.5</v>
      </c>
      <c r="AH25" s="9">
        <f t="shared" si="20"/>
        <v>562.5</v>
      </c>
      <c r="AI25" s="9">
        <f t="shared" si="20"/>
        <v>562.5</v>
      </c>
      <c r="AJ25" s="7">
        <f>BC25</f>
        <v>750</v>
      </c>
      <c r="AK25" s="9"/>
      <c r="AL25" s="9">
        <f>SUM(Y25:AJ25)</f>
        <v>6937.5</v>
      </c>
      <c r="AM25" s="3"/>
      <c r="AO25" t="s">
        <v>52</v>
      </c>
      <c r="AR25" s="9">
        <f>0.75*1000</f>
        <v>750</v>
      </c>
      <c r="AS25" s="9">
        <f t="shared" ref="AS25:BC25" si="23">0.75*1000</f>
        <v>750</v>
      </c>
      <c r="AT25" s="9">
        <f t="shared" si="23"/>
        <v>750</v>
      </c>
      <c r="AU25" s="9">
        <f t="shared" si="23"/>
        <v>750</v>
      </c>
      <c r="AV25" s="9">
        <f t="shared" si="23"/>
        <v>750</v>
      </c>
      <c r="AW25" s="9">
        <f t="shared" si="23"/>
        <v>750</v>
      </c>
      <c r="AX25" s="9">
        <f t="shared" si="23"/>
        <v>750</v>
      </c>
      <c r="AY25" s="9">
        <f t="shared" si="23"/>
        <v>750</v>
      </c>
      <c r="AZ25" s="9">
        <f t="shared" si="23"/>
        <v>750</v>
      </c>
      <c r="BA25" s="9">
        <f t="shared" si="23"/>
        <v>750</v>
      </c>
      <c r="BB25" s="9">
        <f t="shared" si="23"/>
        <v>750</v>
      </c>
      <c r="BC25" s="9">
        <f t="shared" si="23"/>
        <v>750</v>
      </c>
      <c r="BD25" s="9"/>
      <c r="BE25" s="9">
        <f>SUM(AR25:BC25)</f>
        <v>9000</v>
      </c>
    </row>
    <row r="26" spans="1:58" ht="14.45" hidden="1" outlineLevel="1" x14ac:dyDescent="0.35">
      <c r="A26" s="3"/>
      <c r="C26" t="s">
        <v>53</v>
      </c>
      <c r="F26" s="7">
        <f>(AR26*0.5)*2</f>
        <v>416.666666666666</v>
      </c>
      <c r="G26" s="7">
        <f t="shared" si="19"/>
        <v>208.333333333333</v>
      </c>
      <c r="H26" s="7">
        <f t="shared" si="19"/>
        <v>208.333333333333</v>
      </c>
      <c r="I26" s="7">
        <f t="shared" si="19"/>
        <v>208.333333333333</v>
      </c>
      <c r="J26" s="7">
        <f t="shared" si="19"/>
        <v>208.333333333333</v>
      </c>
      <c r="K26" s="7">
        <f t="shared" si="19"/>
        <v>208.333333333333</v>
      </c>
      <c r="L26" s="7">
        <f t="shared" si="19"/>
        <v>208.333333333333</v>
      </c>
      <c r="M26" s="7">
        <f t="shared" si="19"/>
        <v>208.333333333333</v>
      </c>
      <c r="N26" s="7">
        <f t="shared" si="19"/>
        <v>208.333333333333</v>
      </c>
      <c r="O26" s="7">
        <f t="shared" si="19"/>
        <v>208.333333333333</v>
      </c>
      <c r="P26" s="7">
        <f t="shared" si="19"/>
        <v>208.333333333333</v>
      </c>
      <c r="Q26" s="7">
        <f>BC26*0.75</f>
        <v>312.49999999999949</v>
      </c>
      <c r="R26" s="4"/>
      <c r="S26" s="9">
        <f>SUM(F26:Q26)</f>
        <v>2812.4999999999955</v>
      </c>
      <c r="T26" s="3"/>
      <c r="V26" t="s">
        <v>53</v>
      </c>
      <c r="Y26" s="9">
        <f t="shared" si="22"/>
        <v>312.49999999999949</v>
      </c>
      <c r="Z26" s="9">
        <f t="shared" si="20"/>
        <v>312.49999999999949</v>
      </c>
      <c r="AA26" s="9">
        <f t="shared" si="20"/>
        <v>312.49999999999949</v>
      </c>
      <c r="AB26" s="9">
        <f t="shared" si="20"/>
        <v>312.49999999999949</v>
      </c>
      <c r="AC26" s="9">
        <f t="shared" si="20"/>
        <v>312.49999999999949</v>
      </c>
      <c r="AD26" s="9">
        <f t="shared" si="20"/>
        <v>312.49999999999949</v>
      </c>
      <c r="AE26" s="9">
        <f t="shared" si="20"/>
        <v>312.49999999999949</v>
      </c>
      <c r="AF26" s="9">
        <f t="shared" si="20"/>
        <v>312.49999999999949</v>
      </c>
      <c r="AG26" s="9">
        <f t="shared" si="20"/>
        <v>312.49999999999949</v>
      </c>
      <c r="AH26" s="9">
        <f t="shared" si="20"/>
        <v>312.49999999999949</v>
      </c>
      <c r="AI26" s="9">
        <f t="shared" si="20"/>
        <v>312.49999999999949</v>
      </c>
      <c r="AJ26" s="7">
        <f>BC26</f>
        <v>416.666666666666</v>
      </c>
      <c r="AK26" s="9"/>
      <c r="AL26" s="9">
        <f>SUM(Y26:AJ26)</f>
        <v>3854.1666666666606</v>
      </c>
      <c r="AM26" s="3"/>
      <c r="AO26" t="s">
        <v>53</v>
      </c>
      <c r="AR26" s="9">
        <f>0.416666666666666*1000</f>
        <v>416.666666666666</v>
      </c>
      <c r="AS26" s="9">
        <f t="shared" ref="AS26:BC26" si="24">0.416666666666666*1000</f>
        <v>416.666666666666</v>
      </c>
      <c r="AT26" s="9">
        <f t="shared" si="24"/>
        <v>416.666666666666</v>
      </c>
      <c r="AU26" s="9">
        <f t="shared" si="24"/>
        <v>416.666666666666</v>
      </c>
      <c r="AV26" s="9">
        <f t="shared" si="24"/>
        <v>416.666666666666</v>
      </c>
      <c r="AW26" s="9">
        <f t="shared" si="24"/>
        <v>416.666666666666</v>
      </c>
      <c r="AX26" s="9">
        <f t="shared" si="24"/>
        <v>416.666666666666</v>
      </c>
      <c r="AY26" s="9">
        <f t="shared" si="24"/>
        <v>416.666666666666</v>
      </c>
      <c r="AZ26" s="9">
        <f t="shared" si="24"/>
        <v>416.666666666666</v>
      </c>
      <c r="BA26" s="9">
        <f t="shared" si="24"/>
        <v>416.666666666666</v>
      </c>
      <c r="BB26" s="9">
        <f t="shared" si="24"/>
        <v>416.666666666666</v>
      </c>
      <c r="BC26" s="9">
        <f t="shared" si="24"/>
        <v>416.666666666666</v>
      </c>
      <c r="BD26" s="9"/>
      <c r="BE26" s="9">
        <f>SUM(AR26:BC26)</f>
        <v>4999.9999999999918</v>
      </c>
    </row>
    <row r="27" spans="1:58" ht="14.45" hidden="1" outlineLevel="1" x14ac:dyDescent="0.35">
      <c r="A27" s="3"/>
      <c r="C27" t="s">
        <v>54</v>
      </c>
      <c r="F27" s="7">
        <f>(AR27*0.5)*2</f>
        <v>583.33333333333303</v>
      </c>
      <c r="G27" s="7">
        <f t="shared" si="19"/>
        <v>291.66666666666652</v>
      </c>
      <c r="H27" s="7">
        <f t="shared" si="19"/>
        <v>291.66666666666652</v>
      </c>
      <c r="I27" s="7">
        <f t="shared" si="19"/>
        <v>291.66666666666652</v>
      </c>
      <c r="J27" s="7">
        <f t="shared" si="19"/>
        <v>291.66666666666652</v>
      </c>
      <c r="K27" s="7">
        <f t="shared" si="19"/>
        <v>291.66666666666652</v>
      </c>
      <c r="L27" s="7">
        <f t="shared" si="19"/>
        <v>291.66666666666652</v>
      </c>
      <c r="M27" s="7">
        <f t="shared" si="19"/>
        <v>291.66666666666652</v>
      </c>
      <c r="N27" s="7">
        <f t="shared" si="19"/>
        <v>291.66666666666652</v>
      </c>
      <c r="O27" s="7">
        <f t="shared" si="19"/>
        <v>291.66666666666652</v>
      </c>
      <c r="P27" s="7">
        <f t="shared" si="19"/>
        <v>291.66666666666652</v>
      </c>
      <c r="Q27" s="7">
        <f>BC27*0.75</f>
        <v>437.49999999999977</v>
      </c>
      <c r="R27" s="4"/>
      <c r="S27" s="9">
        <f>SUM(F27:Q27)</f>
        <v>3937.4999999999982</v>
      </c>
      <c r="T27" s="3"/>
      <c r="V27" t="s">
        <v>54</v>
      </c>
      <c r="Y27" s="9">
        <f t="shared" si="22"/>
        <v>437.49999999999977</v>
      </c>
      <c r="Z27" s="9">
        <f t="shared" si="20"/>
        <v>437.49999999999977</v>
      </c>
      <c r="AA27" s="9">
        <f t="shared" si="20"/>
        <v>437.49999999999977</v>
      </c>
      <c r="AB27" s="9">
        <f t="shared" si="20"/>
        <v>437.49999999999977</v>
      </c>
      <c r="AC27" s="9">
        <f t="shared" si="20"/>
        <v>437.49999999999977</v>
      </c>
      <c r="AD27" s="9">
        <f t="shared" si="20"/>
        <v>437.49999999999977</v>
      </c>
      <c r="AE27" s="9">
        <f t="shared" si="20"/>
        <v>437.49999999999977</v>
      </c>
      <c r="AF27" s="9">
        <f t="shared" si="20"/>
        <v>437.49999999999977</v>
      </c>
      <c r="AG27" s="9">
        <f t="shared" si="20"/>
        <v>437.49999999999977</v>
      </c>
      <c r="AH27" s="9">
        <f t="shared" si="20"/>
        <v>437.49999999999977</v>
      </c>
      <c r="AI27" s="9">
        <f t="shared" si="20"/>
        <v>437.49999999999977</v>
      </c>
      <c r="AJ27" s="7">
        <f>BC27</f>
        <v>583.33333333333303</v>
      </c>
      <c r="AK27" s="9"/>
      <c r="AL27" s="9">
        <f>SUM(Y27:AJ27)</f>
        <v>5395.8333333333321</v>
      </c>
      <c r="AM27" s="3"/>
      <c r="AO27" t="s">
        <v>54</v>
      </c>
      <c r="AR27" s="9">
        <f>0.583333333333333*1000</f>
        <v>583.33333333333303</v>
      </c>
      <c r="AS27" s="9">
        <f t="shared" ref="AS27:BC27" si="25">0.583333333333333*1000</f>
        <v>583.33333333333303</v>
      </c>
      <c r="AT27" s="9">
        <f t="shared" si="25"/>
        <v>583.33333333333303</v>
      </c>
      <c r="AU27" s="9">
        <f t="shared" si="25"/>
        <v>583.33333333333303</v>
      </c>
      <c r="AV27" s="9">
        <f t="shared" si="25"/>
        <v>583.33333333333303</v>
      </c>
      <c r="AW27" s="9">
        <f t="shared" si="25"/>
        <v>583.33333333333303</v>
      </c>
      <c r="AX27" s="9">
        <f t="shared" si="25"/>
        <v>583.33333333333303</v>
      </c>
      <c r="AY27" s="9">
        <f t="shared" si="25"/>
        <v>583.33333333333303</v>
      </c>
      <c r="AZ27" s="9">
        <f t="shared" si="25"/>
        <v>583.33333333333303</v>
      </c>
      <c r="BA27" s="9">
        <f t="shared" si="25"/>
        <v>583.33333333333303</v>
      </c>
      <c r="BB27" s="9">
        <f t="shared" si="25"/>
        <v>583.33333333333303</v>
      </c>
      <c r="BC27" s="9">
        <f t="shared" si="25"/>
        <v>583.33333333333303</v>
      </c>
      <c r="BD27" s="9"/>
      <c r="BE27" s="9">
        <f>SUM(AR27:BC27)</f>
        <v>6999.9999999999964</v>
      </c>
    </row>
    <row r="28" spans="1:58" ht="14.45" collapsed="1" x14ac:dyDescent="0.35">
      <c r="A28" s="3" t="s">
        <v>55</v>
      </c>
      <c r="F28" s="7">
        <f>SUM(F24:F27)</f>
        <v>4249.9999999999891</v>
      </c>
      <c r="G28" s="7">
        <f t="shared" ref="G28:Q28" si="26">SUM(G24:G27)</f>
        <v>2124.9999999999945</v>
      </c>
      <c r="H28" s="7">
        <f t="shared" si="26"/>
        <v>2124.9999999999945</v>
      </c>
      <c r="I28" s="7">
        <f t="shared" si="26"/>
        <v>2124.9999999999945</v>
      </c>
      <c r="J28" s="7">
        <f t="shared" si="26"/>
        <v>2124.9999999999945</v>
      </c>
      <c r="K28" s="7">
        <f t="shared" si="26"/>
        <v>2124.9999999999945</v>
      </c>
      <c r="L28" s="7">
        <f t="shared" si="26"/>
        <v>2124.9999999999945</v>
      </c>
      <c r="M28" s="7">
        <f t="shared" si="26"/>
        <v>2124.9999999999945</v>
      </c>
      <c r="N28" s="7">
        <f t="shared" si="26"/>
        <v>2124.9999999999945</v>
      </c>
      <c r="O28" s="7">
        <f t="shared" si="26"/>
        <v>2124.9999999999945</v>
      </c>
      <c r="P28" s="7">
        <f t="shared" si="26"/>
        <v>2124.9999999999945</v>
      </c>
      <c r="Q28" s="7">
        <f t="shared" si="26"/>
        <v>3187.4999999999918</v>
      </c>
      <c r="R28" s="8"/>
      <c r="S28" s="9">
        <f t="shared" si="3"/>
        <v>28687.49999999992</v>
      </c>
      <c r="T28" s="3" t="s">
        <v>55</v>
      </c>
      <c r="Y28" s="9">
        <f>SUM(Y24:Y27)</f>
        <v>3187.4999999999918</v>
      </c>
      <c r="Z28" s="9">
        <f t="shared" ref="Z28:AJ28" si="27">SUM(Z24:Z27)</f>
        <v>3187.4999999999918</v>
      </c>
      <c r="AA28" s="9">
        <f t="shared" si="27"/>
        <v>3187.4999999999918</v>
      </c>
      <c r="AB28" s="9">
        <f t="shared" si="27"/>
        <v>3187.4999999999918</v>
      </c>
      <c r="AC28" s="9">
        <f t="shared" si="27"/>
        <v>3187.4999999999918</v>
      </c>
      <c r="AD28" s="9">
        <f t="shared" si="27"/>
        <v>3187.4999999999918</v>
      </c>
      <c r="AE28" s="9">
        <f t="shared" si="27"/>
        <v>3187.4999999999918</v>
      </c>
      <c r="AF28" s="9">
        <f t="shared" si="27"/>
        <v>3187.4999999999918</v>
      </c>
      <c r="AG28" s="9">
        <f t="shared" si="27"/>
        <v>3187.4999999999918</v>
      </c>
      <c r="AH28" s="9">
        <f t="shared" si="27"/>
        <v>3187.4999999999918</v>
      </c>
      <c r="AI28" s="9">
        <f t="shared" si="27"/>
        <v>3187.4999999999918</v>
      </c>
      <c r="AJ28" s="7">
        <f t="shared" si="27"/>
        <v>4249.9999999999891</v>
      </c>
      <c r="AK28" s="9"/>
      <c r="AL28" s="9">
        <f t="shared" ref="AL28" si="28">SUM(Y28:AJ28)</f>
        <v>39312.499999999898</v>
      </c>
      <c r="AM28" s="3" t="s">
        <v>55</v>
      </c>
      <c r="AR28" s="9">
        <f>SUM(AR24:AR27)</f>
        <v>4249.9999999999891</v>
      </c>
      <c r="AS28" s="9">
        <f t="shared" ref="AS28:BC28" si="29">SUM(AS24:AS27)</f>
        <v>4249.9999999999891</v>
      </c>
      <c r="AT28" s="9">
        <f t="shared" si="29"/>
        <v>4249.9999999999891</v>
      </c>
      <c r="AU28" s="9">
        <f t="shared" si="29"/>
        <v>4249.9999999999891</v>
      </c>
      <c r="AV28" s="9">
        <f t="shared" si="29"/>
        <v>4249.9999999999891</v>
      </c>
      <c r="AW28" s="9">
        <f t="shared" si="29"/>
        <v>4249.9999999999891</v>
      </c>
      <c r="AX28" s="9">
        <f t="shared" si="29"/>
        <v>4249.9999999999891</v>
      </c>
      <c r="AY28" s="9">
        <f t="shared" si="29"/>
        <v>4249.9999999999891</v>
      </c>
      <c r="AZ28" s="9">
        <f t="shared" si="29"/>
        <v>4249.9999999999891</v>
      </c>
      <c r="BA28" s="9">
        <f t="shared" si="29"/>
        <v>4249.9999999999891</v>
      </c>
      <c r="BB28" s="9">
        <f t="shared" si="29"/>
        <v>4249.9999999999891</v>
      </c>
      <c r="BC28" s="9">
        <f t="shared" si="29"/>
        <v>4249.9999999999891</v>
      </c>
      <c r="BD28" s="9"/>
      <c r="BE28" s="9">
        <f t="shared" ref="BE28" si="30">SUM(AR28:BC28)</f>
        <v>50999.999999999854</v>
      </c>
    </row>
    <row r="29" spans="1:58" ht="14.45" hidden="1" outlineLevel="1" x14ac:dyDescent="0.35">
      <c r="A29" s="3" t="s">
        <v>56</v>
      </c>
      <c r="C29" s="1" t="s">
        <v>57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4"/>
      <c r="S29" s="9">
        <f t="shared" si="3"/>
        <v>0</v>
      </c>
      <c r="T29" s="3" t="s">
        <v>56</v>
      </c>
      <c r="V29" s="1" t="s">
        <v>57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7"/>
      <c r="AK29" s="9"/>
      <c r="AL29" s="9">
        <f t="shared" si="5"/>
        <v>0</v>
      </c>
      <c r="AM29" s="3" t="s">
        <v>56</v>
      </c>
      <c r="AO29" s="1" t="s">
        <v>57</v>
      </c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>
        <f t="shared" si="6"/>
        <v>0</v>
      </c>
    </row>
    <row r="30" spans="1:58" ht="14.45" hidden="1" outlineLevel="1" x14ac:dyDescent="0.35">
      <c r="A30" s="3" t="s">
        <v>58</v>
      </c>
      <c r="C30" t="s">
        <v>25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4"/>
      <c r="S30" s="9">
        <f t="shared" si="3"/>
        <v>0</v>
      </c>
      <c r="T30" s="3" t="s">
        <v>58</v>
      </c>
      <c r="V30" t="s">
        <v>25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7"/>
      <c r="AK30" s="9"/>
      <c r="AL30" s="9">
        <f t="shared" si="5"/>
        <v>0</v>
      </c>
      <c r="AM30" s="3" t="s">
        <v>58</v>
      </c>
      <c r="AO30" t="s">
        <v>25</v>
      </c>
      <c r="AR30" s="9"/>
      <c r="AS30" s="9"/>
      <c r="AT30" s="9"/>
      <c r="AU30" s="9"/>
      <c r="AV30" s="9"/>
      <c r="AW30" s="9"/>
      <c r="AX30" s="9"/>
      <c r="AY30" s="9"/>
      <c r="AZ30" s="9">
        <v>1000</v>
      </c>
      <c r="BA30" s="9">
        <v>1000</v>
      </c>
      <c r="BB30" s="9"/>
      <c r="BC30" s="9"/>
      <c r="BD30" s="9"/>
      <c r="BE30" s="9">
        <f t="shared" si="6"/>
        <v>2000</v>
      </c>
      <c r="BF30" s="10"/>
    </row>
    <row r="31" spans="1:58" ht="14.45" hidden="1" outlineLevel="1" x14ac:dyDescent="0.35">
      <c r="A31" s="3"/>
      <c r="C31" t="s">
        <v>27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4"/>
      <c r="S31" s="9">
        <f t="shared" si="3"/>
        <v>0</v>
      </c>
      <c r="T31" s="3"/>
      <c r="V31" t="s">
        <v>27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7"/>
      <c r="AK31" s="9"/>
      <c r="AL31" s="9">
        <f t="shared" si="5"/>
        <v>0</v>
      </c>
      <c r="AM31" s="3"/>
      <c r="AO31" t="s">
        <v>27</v>
      </c>
      <c r="AR31" s="9"/>
      <c r="AS31" s="9"/>
      <c r="AT31" s="9"/>
      <c r="AU31" s="9">
        <v>1000</v>
      </c>
      <c r="AV31" s="9"/>
      <c r="AW31" s="9"/>
      <c r="AX31" s="9"/>
      <c r="AY31" s="9"/>
      <c r="AZ31" s="9"/>
      <c r="BA31" s="9"/>
      <c r="BB31" s="9"/>
      <c r="BC31" s="9"/>
      <c r="BD31" s="9"/>
      <c r="BE31" s="9">
        <f t="shared" si="6"/>
        <v>1000</v>
      </c>
      <c r="BF31" s="10"/>
    </row>
    <row r="32" spans="1:58" ht="14.45" hidden="1" outlineLevel="1" x14ac:dyDescent="0.35">
      <c r="A32" s="3"/>
      <c r="C32" t="s">
        <v>28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4"/>
      <c r="S32" s="9">
        <f t="shared" si="3"/>
        <v>0</v>
      </c>
      <c r="T32" s="3"/>
      <c r="V32" t="s">
        <v>28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7"/>
      <c r="AK32" s="9"/>
      <c r="AL32" s="9">
        <f t="shared" si="5"/>
        <v>0</v>
      </c>
      <c r="AM32" s="3"/>
      <c r="AO32" t="s">
        <v>28</v>
      </c>
      <c r="AR32" s="9"/>
      <c r="AS32" s="9"/>
      <c r="AT32" s="9"/>
      <c r="AU32" s="9"/>
      <c r="AV32" s="9"/>
      <c r="AW32" s="9"/>
      <c r="AX32" s="9">
        <v>1200</v>
      </c>
      <c r="AY32" s="9"/>
      <c r="AZ32" s="9"/>
      <c r="BA32" s="9"/>
      <c r="BB32" s="9"/>
      <c r="BC32" s="9">
        <v>1200</v>
      </c>
      <c r="BD32" s="9"/>
      <c r="BE32" s="9">
        <f t="shared" si="6"/>
        <v>2400</v>
      </c>
      <c r="BF32" s="10"/>
    </row>
    <row r="33" spans="1:58" ht="14.45" hidden="1" outlineLevel="1" x14ac:dyDescent="0.35">
      <c r="A33" s="3"/>
      <c r="C33" t="s">
        <v>30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4"/>
      <c r="S33" s="9">
        <f t="shared" si="3"/>
        <v>0</v>
      </c>
      <c r="T33" s="3"/>
      <c r="V33" t="s">
        <v>30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7"/>
      <c r="AK33" s="9"/>
      <c r="AL33" s="9">
        <f t="shared" si="5"/>
        <v>0</v>
      </c>
      <c r="AM33" s="3"/>
      <c r="AO33" t="s">
        <v>30</v>
      </c>
      <c r="AR33" s="9">
        <v>200</v>
      </c>
      <c r="AS33" s="9"/>
      <c r="AT33" s="9"/>
      <c r="AU33" s="9"/>
      <c r="AV33" s="9"/>
      <c r="AW33" s="9"/>
      <c r="AX33" s="9"/>
      <c r="AY33" s="9"/>
      <c r="AZ33" s="9">
        <v>200</v>
      </c>
      <c r="BA33" s="9"/>
      <c r="BB33" s="9"/>
      <c r="BC33" s="9"/>
      <c r="BD33" s="9"/>
      <c r="BE33" s="9">
        <f t="shared" si="6"/>
        <v>400</v>
      </c>
      <c r="BF33" s="10"/>
    </row>
    <row r="34" spans="1:58" ht="14.45" hidden="1" outlineLevel="1" x14ac:dyDescent="0.35">
      <c r="A34" s="3"/>
      <c r="C34" t="s">
        <v>32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4"/>
      <c r="S34" s="9">
        <f t="shared" si="3"/>
        <v>0</v>
      </c>
      <c r="T34" s="3"/>
      <c r="V34" t="s">
        <v>32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7"/>
      <c r="AK34" s="9"/>
      <c r="AL34" s="9">
        <f t="shared" si="5"/>
        <v>0</v>
      </c>
      <c r="AM34" s="3"/>
      <c r="AO34" t="s">
        <v>32</v>
      </c>
      <c r="AR34" s="9"/>
      <c r="AS34" s="9">
        <v>200</v>
      </c>
      <c r="AT34" s="9"/>
      <c r="AU34" s="9"/>
      <c r="AV34" s="9"/>
      <c r="AW34" s="9"/>
      <c r="AX34" s="9"/>
      <c r="AY34" s="9">
        <v>200</v>
      </c>
      <c r="AZ34" s="9"/>
      <c r="BA34" s="9"/>
      <c r="BB34" s="9"/>
      <c r="BC34" s="9"/>
      <c r="BD34" s="9"/>
      <c r="BE34" s="9">
        <f t="shared" si="6"/>
        <v>400</v>
      </c>
      <c r="BF34" s="10"/>
    </row>
    <row r="35" spans="1:58" ht="14.45" hidden="1" outlineLevel="1" x14ac:dyDescent="0.35">
      <c r="A35" s="3" t="s">
        <v>59</v>
      </c>
      <c r="C35" t="s">
        <v>35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4"/>
      <c r="S35" s="9">
        <f t="shared" si="3"/>
        <v>0</v>
      </c>
      <c r="T35" s="3" t="s">
        <v>59</v>
      </c>
      <c r="V35" t="s">
        <v>35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7"/>
      <c r="AK35" s="9"/>
      <c r="AL35" s="9">
        <f t="shared" si="5"/>
        <v>0</v>
      </c>
      <c r="AM35" s="3" t="s">
        <v>59</v>
      </c>
      <c r="AO35" t="s">
        <v>35</v>
      </c>
      <c r="AR35" s="9"/>
      <c r="AS35" s="9"/>
      <c r="AT35" s="9">
        <v>600</v>
      </c>
      <c r="AU35" s="9">
        <v>600</v>
      </c>
      <c r="AV35" s="9"/>
      <c r="AW35" s="9"/>
      <c r="AX35" s="9"/>
      <c r="AY35" s="9"/>
      <c r="AZ35" s="9"/>
      <c r="BA35" s="9"/>
      <c r="BB35" s="9"/>
      <c r="BC35" s="9">
        <v>600</v>
      </c>
      <c r="BD35" s="9"/>
      <c r="BE35" s="9">
        <f t="shared" si="6"/>
        <v>1800</v>
      </c>
      <c r="BF35" s="6"/>
    </row>
    <row r="36" spans="1:58" ht="14.45" hidden="1" outlineLevel="1" x14ac:dyDescent="0.35">
      <c r="A36" s="3"/>
      <c r="C36" t="s">
        <v>37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4"/>
      <c r="S36" s="9">
        <f t="shared" si="3"/>
        <v>0</v>
      </c>
      <c r="T36" s="3"/>
      <c r="V36" t="s">
        <v>37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7"/>
      <c r="AK36" s="9"/>
      <c r="AL36" s="9">
        <f t="shared" si="5"/>
        <v>0</v>
      </c>
      <c r="AM36" s="3"/>
      <c r="AO36" t="s">
        <v>37</v>
      </c>
      <c r="AR36" s="9">
        <v>1500</v>
      </c>
      <c r="AS36" s="9"/>
      <c r="AT36" s="9"/>
      <c r="AU36" s="9"/>
      <c r="AV36" s="9"/>
      <c r="AW36" s="9"/>
      <c r="AX36" s="9">
        <v>1500</v>
      </c>
      <c r="AY36" s="9"/>
      <c r="AZ36" s="9"/>
      <c r="BA36" s="9"/>
      <c r="BB36" s="9"/>
      <c r="BC36" s="9"/>
      <c r="BD36" s="9"/>
      <c r="BE36" s="9">
        <f t="shared" si="6"/>
        <v>3000</v>
      </c>
      <c r="BF36" s="6"/>
    </row>
    <row r="37" spans="1:58" ht="14.45" hidden="1" outlineLevel="1" x14ac:dyDescent="0.35">
      <c r="A37" s="3"/>
      <c r="C37" t="s">
        <v>39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4"/>
      <c r="S37" s="9">
        <f t="shared" si="3"/>
        <v>0</v>
      </c>
      <c r="T37" s="3"/>
      <c r="V37" t="s">
        <v>39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7"/>
      <c r="AK37" s="9"/>
      <c r="AL37" s="9">
        <f t="shared" si="5"/>
        <v>0</v>
      </c>
      <c r="AM37" s="3"/>
      <c r="AO37" t="s">
        <v>39</v>
      </c>
      <c r="AR37" s="9"/>
      <c r="AS37" s="9"/>
      <c r="AT37" s="9"/>
      <c r="AU37" s="9"/>
      <c r="AV37" s="9">
        <v>1600</v>
      </c>
      <c r="AW37" s="9"/>
      <c r="AX37" s="9"/>
      <c r="AY37" s="9"/>
      <c r="AZ37" s="9"/>
      <c r="BA37" s="9"/>
      <c r="BB37" s="9"/>
      <c r="BC37" s="9"/>
      <c r="BD37" s="9"/>
      <c r="BE37" s="9">
        <f t="shared" si="6"/>
        <v>1600</v>
      </c>
      <c r="BF37" s="6"/>
    </row>
    <row r="38" spans="1:58" ht="14.45" hidden="1" outlineLevel="1" x14ac:dyDescent="0.35">
      <c r="A38" s="3"/>
      <c r="C38" t="s">
        <v>41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4"/>
      <c r="S38" s="9">
        <f t="shared" si="3"/>
        <v>0</v>
      </c>
      <c r="T38" s="3"/>
      <c r="V38" t="s">
        <v>41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7"/>
      <c r="AK38" s="9"/>
      <c r="AL38" s="9">
        <f t="shared" si="5"/>
        <v>0</v>
      </c>
      <c r="AM38" s="3"/>
      <c r="AO38" t="s">
        <v>41</v>
      </c>
      <c r="AR38" s="9"/>
      <c r="AS38" s="9"/>
      <c r="AT38" s="9"/>
      <c r="AU38" s="9"/>
      <c r="AV38" s="9">
        <v>1600</v>
      </c>
      <c r="AW38" s="9"/>
      <c r="AX38" s="9"/>
      <c r="AY38" s="9"/>
      <c r="AZ38" s="9"/>
      <c r="BA38" s="9"/>
      <c r="BB38" s="9"/>
      <c r="BC38" s="9"/>
      <c r="BD38" s="9"/>
      <c r="BE38" s="9">
        <f t="shared" si="6"/>
        <v>1600</v>
      </c>
      <c r="BF38" s="6"/>
    </row>
    <row r="39" spans="1:58" ht="14.45" hidden="1" outlineLevel="1" x14ac:dyDescent="0.35">
      <c r="A39" s="3" t="s">
        <v>42</v>
      </c>
      <c r="C39" t="s">
        <v>43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4"/>
      <c r="S39" s="9">
        <f t="shared" si="3"/>
        <v>0</v>
      </c>
      <c r="T39" s="3" t="s">
        <v>42</v>
      </c>
      <c r="V39" t="s">
        <v>43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7"/>
      <c r="AK39" s="9"/>
      <c r="AL39" s="9">
        <f t="shared" si="5"/>
        <v>0</v>
      </c>
      <c r="AM39" s="3" t="s">
        <v>42</v>
      </c>
      <c r="AO39" t="s">
        <v>43</v>
      </c>
      <c r="AR39" s="9">
        <f>3975/7</f>
        <v>567.85714285714289</v>
      </c>
      <c r="AS39" s="9">
        <f>3975/7</f>
        <v>567.85714285714289</v>
      </c>
      <c r="AT39" s="9"/>
      <c r="AU39" s="9"/>
      <c r="AV39" s="9"/>
      <c r="AW39" s="9"/>
      <c r="AX39" s="9">
        <f t="shared" ref="AX39:AZ39" si="31">3975/7</f>
        <v>567.85714285714289</v>
      </c>
      <c r="AY39" s="9">
        <f t="shared" si="31"/>
        <v>567.85714285714289</v>
      </c>
      <c r="AZ39" s="9">
        <f t="shared" si="31"/>
        <v>567.85714285714289</v>
      </c>
      <c r="BA39" s="9"/>
      <c r="BB39" s="9">
        <f>3975/7</f>
        <v>567.85714285714289</v>
      </c>
      <c r="BC39" s="9">
        <f>3975/7</f>
        <v>567.85714285714289</v>
      </c>
      <c r="BD39" s="9"/>
      <c r="BE39" s="9">
        <f t="shared" si="6"/>
        <v>3975.0000000000009</v>
      </c>
      <c r="BF39" s="6"/>
    </row>
    <row r="40" spans="1:58" ht="14.45" hidden="1" outlineLevel="1" x14ac:dyDescent="0.35">
      <c r="A40" s="3"/>
      <c r="C40" t="s">
        <v>45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4"/>
      <c r="S40" s="9">
        <f t="shared" si="3"/>
        <v>0</v>
      </c>
      <c r="T40" s="3"/>
      <c r="V40" t="s">
        <v>45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7"/>
      <c r="AK40" s="9"/>
      <c r="AL40" s="9">
        <f t="shared" si="5"/>
        <v>0</v>
      </c>
      <c r="AM40" s="3"/>
      <c r="AO40" t="s">
        <v>45</v>
      </c>
      <c r="AR40" s="9"/>
      <c r="AS40" s="9"/>
      <c r="AT40" s="9"/>
      <c r="AU40" s="9"/>
      <c r="AV40" s="9"/>
      <c r="AW40" s="9">
        <v>1044</v>
      </c>
      <c r="AX40" s="9"/>
      <c r="AY40" s="9"/>
      <c r="AZ40" s="9"/>
      <c r="BA40" s="9"/>
      <c r="BB40" s="9"/>
      <c r="BC40" s="9"/>
      <c r="BD40" s="9"/>
      <c r="BE40" s="9">
        <f t="shared" si="6"/>
        <v>1044</v>
      </c>
      <c r="BF40" s="6"/>
    </row>
    <row r="41" spans="1:58" ht="14.45" hidden="1" outlineLevel="1" x14ac:dyDescent="0.35">
      <c r="A41" s="3" t="s">
        <v>47</v>
      </c>
      <c r="C41" t="s">
        <v>48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4"/>
      <c r="S41" s="9">
        <f t="shared" si="3"/>
        <v>0</v>
      </c>
      <c r="T41" s="3" t="s">
        <v>47</v>
      </c>
      <c r="V41" t="s">
        <v>48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7"/>
      <c r="AK41" s="9"/>
      <c r="AL41" s="9">
        <f t="shared" si="5"/>
        <v>0</v>
      </c>
      <c r="AM41" s="3" t="s">
        <v>47</v>
      </c>
      <c r="AO41" t="s">
        <v>48</v>
      </c>
      <c r="AR41" s="9">
        <f>5715/7</f>
        <v>816.42857142857144</v>
      </c>
      <c r="AS41" s="9">
        <f>5715/7</f>
        <v>816.42857142857144</v>
      </c>
      <c r="AT41" s="9"/>
      <c r="AU41" s="9"/>
      <c r="AV41" s="9"/>
      <c r="AW41" s="9"/>
      <c r="AX41" s="9">
        <f>5715/7</f>
        <v>816.42857142857144</v>
      </c>
      <c r="AY41" s="9">
        <f>5715/7</f>
        <v>816.42857142857144</v>
      </c>
      <c r="AZ41" s="9">
        <f>5715/7</f>
        <v>816.42857142857144</v>
      </c>
      <c r="BA41" s="9"/>
      <c r="BB41" s="9">
        <f>5715/7</f>
        <v>816.42857142857144</v>
      </c>
      <c r="BC41" s="9">
        <f>5715/7</f>
        <v>816.42857142857144</v>
      </c>
      <c r="BD41" s="9"/>
      <c r="BE41" s="9">
        <f t="shared" si="6"/>
        <v>5715</v>
      </c>
      <c r="BF41" s="6"/>
    </row>
    <row r="42" spans="1:58" ht="14.45" hidden="1" outlineLevel="1" x14ac:dyDescent="0.35">
      <c r="A42" s="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4"/>
      <c r="S42" s="9">
        <f t="shared" si="3"/>
        <v>0</v>
      </c>
      <c r="T42" s="3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7"/>
      <c r="AK42" s="9"/>
      <c r="AL42" s="9">
        <f t="shared" si="5"/>
        <v>0</v>
      </c>
      <c r="AM42" s="3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>
        <f t="shared" si="6"/>
        <v>0</v>
      </c>
    </row>
    <row r="43" spans="1:58" ht="14.45" hidden="1" outlineLevel="1" collapsed="1" x14ac:dyDescent="0.35">
      <c r="A43" s="3" t="s">
        <v>60</v>
      </c>
      <c r="C43" s="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4"/>
      <c r="S43" s="9">
        <f t="shared" si="3"/>
        <v>0</v>
      </c>
      <c r="T43" s="3" t="s">
        <v>60</v>
      </c>
      <c r="V43" s="1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7"/>
      <c r="AK43" s="9"/>
      <c r="AL43" s="9">
        <f t="shared" si="5"/>
        <v>0</v>
      </c>
      <c r="AM43" s="3" t="s">
        <v>60</v>
      </c>
      <c r="AO43" s="1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>
        <f t="shared" si="6"/>
        <v>0</v>
      </c>
    </row>
    <row r="44" spans="1:58" ht="14.45" hidden="1" outlineLevel="1" x14ac:dyDescent="0.35">
      <c r="A44" s="3"/>
      <c r="C44" t="s">
        <v>58</v>
      </c>
      <c r="F44" s="9">
        <f>AR44*0.9</f>
        <v>450</v>
      </c>
      <c r="G44" s="9">
        <f t="shared" ref="G44:Q44" si="32">AS44*0.9</f>
        <v>450</v>
      </c>
      <c r="H44" s="9">
        <f t="shared" si="32"/>
        <v>0</v>
      </c>
      <c r="I44" s="9">
        <f t="shared" si="32"/>
        <v>2250</v>
      </c>
      <c r="J44" s="9">
        <f t="shared" si="32"/>
        <v>0</v>
      </c>
      <c r="K44" s="9">
        <f t="shared" si="32"/>
        <v>0</v>
      </c>
      <c r="L44" s="9">
        <f t="shared" si="32"/>
        <v>2700</v>
      </c>
      <c r="M44" s="9">
        <f t="shared" si="32"/>
        <v>450</v>
      </c>
      <c r="N44" s="9">
        <f t="shared" si="32"/>
        <v>2700</v>
      </c>
      <c r="O44" s="9">
        <f t="shared" si="32"/>
        <v>2250</v>
      </c>
      <c r="P44" s="9">
        <f t="shared" si="32"/>
        <v>0</v>
      </c>
      <c r="Q44" s="9">
        <f t="shared" si="32"/>
        <v>2700</v>
      </c>
      <c r="R44" s="4"/>
      <c r="S44" s="9">
        <f t="shared" si="3"/>
        <v>13950</v>
      </c>
      <c r="T44" s="3"/>
      <c r="V44" t="s">
        <v>58</v>
      </c>
      <c r="Y44" s="9">
        <f>AR44*1</f>
        <v>500</v>
      </c>
      <c r="Z44" s="9">
        <f t="shared" ref="Z44:AJ44" si="33">AS44*1</f>
        <v>500</v>
      </c>
      <c r="AA44" s="9">
        <f t="shared" si="33"/>
        <v>0</v>
      </c>
      <c r="AB44" s="9">
        <f t="shared" si="33"/>
        <v>2500</v>
      </c>
      <c r="AC44" s="9">
        <f t="shared" si="33"/>
        <v>0</v>
      </c>
      <c r="AD44" s="9">
        <f t="shared" si="33"/>
        <v>0</v>
      </c>
      <c r="AE44" s="9">
        <f t="shared" si="33"/>
        <v>3000</v>
      </c>
      <c r="AF44" s="9">
        <f t="shared" si="33"/>
        <v>500</v>
      </c>
      <c r="AG44" s="9">
        <f t="shared" si="33"/>
        <v>3000</v>
      </c>
      <c r="AH44" s="9">
        <f t="shared" si="33"/>
        <v>2500</v>
      </c>
      <c r="AI44" s="9">
        <f t="shared" si="33"/>
        <v>0</v>
      </c>
      <c r="AJ44" s="7">
        <f t="shared" si="33"/>
        <v>3000</v>
      </c>
      <c r="AK44" s="9"/>
      <c r="AL44" s="9">
        <f t="shared" si="5"/>
        <v>15500</v>
      </c>
      <c r="AM44" s="3"/>
      <c r="AO44" t="s">
        <v>58</v>
      </c>
      <c r="AR44" s="9">
        <f>SUM(AR30:AR34)*3/1.2</f>
        <v>500</v>
      </c>
      <c r="AS44" s="9">
        <f t="shared" ref="AS44:BC44" si="34">SUM(AS30:AS34)*3/1.2</f>
        <v>500</v>
      </c>
      <c r="AT44" s="9">
        <f t="shared" si="34"/>
        <v>0</v>
      </c>
      <c r="AU44" s="9">
        <f t="shared" si="34"/>
        <v>2500</v>
      </c>
      <c r="AV44" s="9">
        <f t="shared" si="34"/>
        <v>0</v>
      </c>
      <c r="AW44" s="9">
        <f t="shared" si="34"/>
        <v>0</v>
      </c>
      <c r="AX44" s="9">
        <f t="shared" si="34"/>
        <v>3000</v>
      </c>
      <c r="AY44" s="9">
        <f t="shared" si="34"/>
        <v>500</v>
      </c>
      <c r="AZ44" s="9">
        <f t="shared" si="34"/>
        <v>3000</v>
      </c>
      <c r="BA44" s="9">
        <f t="shared" si="34"/>
        <v>2500</v>
      </c>
      <c r="BB44" s="9">
        <f t="shared" si="34"/>
        <v>0</v>
      </c>
      <c r="BC44" s="9">
        <f t="shared" si="34"/>
        <v>3000</v>
      </c>
      <c r="BD44" s="9"/>
      <c r="BE44" s="9">
        <f t="shared" si="6"/>
        <v>15500</v>
      </c>
    </row>
    <row r="45" spans="1:58" ht="14.45" hidden="1" outlineLevel="1" x14ac:dyDescent="0.35">
      <c r="A45" s="3"/>
      <c r="C45" t="s">
        <v>59</v>
      </c>
      <c r="F45" s="9">
        <f>AR45*0.75</f>
        <v>1875</v>
      </c>
      <c r="G45" s="9">
        <f t="shared" ref="G45:Q45" si="35">AS45*0.75</f>
        <v>0</v>
      </c>
      <c r="H45" s="9">
        <f t="shared" si="35"/>
        <v>750</v>
      </c>
      <c r="I45" s="9">
        <f t="shared" si="35"/>
        <v>750</v>
      </c>
      <c r="J45" s="9">
        <f t="shared" si="35"/>
        <v>4000.0000000000005</v>
      </c>
      <c r="K45" s="9">
        <f t="shared" si="35"/>
        <v>0</v>
      </c>
      <c r="L45" s="9">
        <f t="shared" si="35"/>
        <v>1875</v>
      </c>
      <c r="M45" s="9">
        <f t="shared" si="35"/>
        <v>0</v>
      </c>
      <c r="N45" s="9">
        <f t="shared" si="35"/>
        <v>0</v>
      </c>
      <c r="O45" s="9">
        <f t="shared" si="35"/>
        <v>0</v>
      </c>
      <c r="P45" s="9">
        <f t="shared" si="35"/>
        <v>0</v>
      </c>
      <c r="Q45" s="9">
        <f t="shared" si="35"/>
        <v>750</v>
      </c>
      <c r="R45" s="4"/>
      <c r="S45" s="9">
        <f t="shared" si="3"/>
        <v>10000</v>
      </c>
      <c r="T45" s="3"/>
      <c r="V45" t="s">
        <v>59</v>
      </c>
      <c r="Y45" s="9">
        <f>AR45*0.85</f>
        <v>2125</v>
      </c>
      <c r="Z45" s="9">
        <f t="shared" ref="Z45:AJ45" si="36">AS45*0.85</f>
        <v>0</v>
      </c>
      <c r="AA45" s="9">
        <f t="shared" si="36"/>
        <v>850</v>
      </c>
      <c r="AB45" s="9">
        <f t="shared" si="36"/>
        <v>850</v>
      </c>
      <c r="AC45" s="9">
        <f t="shared" si="36"/>
        <v>4533.3333333333339</v>
      </c>
      <c r="AD45" s="9">
        <f t="shared" si="36"/>
        <v>0</v>
      </c>
      <c r="AE45" s="9">
        <f t="shared" si="36"/>
        <v>2125</v>
      </c>
      <c r="AF45" s="9">
        <f t="shared" si="36"/>
        <v>0</v>
      </c>
      <c r="AG45" s="9">
        <f t="shared" si="36"/>
        <v>0</v>
      </c>
      <c r="AH45" s="9">
        <f t="shared" si="36"/>
        <v>0</v>
      </c>
      <c r="AI45" s="9">
        <f t="shared" si="36"/>
        <v>0</v>
      </c>
      <c r="AJ45" s="7">
        <f t="shared" si="36"/>
        <v>850</v>
      </c>
      <c r="AK45" s="9"/>
      <c r="AL45" s="9">
        <f t="shared" si="5"/>
        <v>11333.333333333334</v>
      </c>
      <c r="AM45" s="3"/>
      <c r="AO45" t="s">
        <v>59</v>
      </c>
      <c r="AR45" s="9">
        <f>SUM(AR35:AR38)*2/1.2</f>
        <v>2500</v>
      </c>
      <c r="AS45" s="9">
        <f t="shared" ref="AS45:BC45" si="37">SUM(AS35:AS38)*2/1.2</f>
        <v>0</v>
      </c>
      <c r="AT45" s="9">
        <f t="shared" si="37"/>
        <v>1000</v>
      </c>
      <c r="AU45" s="9">
        <f t="shared" si="37"/>
        <v>1000</v>
      </c>
      <c r="AV45" s="9">
        <f t="shared" si="37"/>
        <v>5333.3333333333339</v>
      </c>
      <c r="AW45" s="9">
        <f t="shared" si="37"/>
        <v>0</v>
      </c>
      <c r="AX45" s="9">
        <f t="shared" si="37"/>
        <v>2500</v>
      </c>
      <c r="AY45" s="9">
        <f t="shared" si="37"/>
        <v>0</v>
      </c>
      <c r="AZ45" s="9">
        <f t="shared" si="37"/>
        <v>0</v>
      </c>
      <c r="BA45" s="9">
        <f t="shared" si="37"/>
        <v>0</v>
      </c>
      <c r="BB45" s="9">
        <f t="shared" si="37"/>
        <v>0</v>
      </c>
      <c r="BC45" s="9">
        <f t="shared" si="37"/>
        <v>1000</v>
      </c>
      <c r="BD45" s="9"/>
      <c r="BE45" s="9">
        <f t="shared" si="6"/>
        <v>13333.333333333334</v>
      </c>
    </row>
    <row r="46" spans="1:58" ht="14.45" hidden="1" outlineLevel="1" x14ac:dyDescent="0.35">
      <c r="A46" s="3"/>
      <c r="C46" t="s">
        <v>61</v>
      </c>
      <c r="F46" s="9">
        <f>AR46*0.5</f>
        <v>1183.0357142857144</v>
      </c>
      <c r="G46" s="9">
        <f t="shared" ref="G46:Q46" si="38">AS46*0.5</f>
        <v>1183.0357142857144</v>
      </c>
      <c r="H46" s="9">
        <f t="shared" si="38"/>
        <v>0</v>
      </c>
      <c r="I46" s="9">
        <f t="shared" si="38"/>
        <v>0</v>
      </c>
      <c r="J46" s="9">
        <f t="shared" si="38"/>
        <v>0</v>
      </c>
      <c r="K46" s="9">
        <f t="shared" si="38"/>
        <v>2175</v>
      </c>
      <c r="L46" s="9">
        <f t="shared" si="38"/>
        <v>1183.0357142857144</v>
      </c>
      <c r="M46" s="9">
        <f t="shared" si="38"/>
        <v>1183.0357142857144</v>
      </c>
      <c r="N46" s="9">
        <f t="shared" si="38"/>
        <v>1183.0357142857144</v>
      </c>
      <c r="O46" s="9">
        <f t="shared" si="38"/>
        <v>0</v>
      </c>
      <c r="P46" s="9">
        <f t="shared" si="38"/>
        <v>1183.0357142857144</v>
      </c>
      <c r="Q46" s="9">
        <f t="shared" si="38"/>
        <v>1183.0357142857144</v>
      </c>
      <c r="R46" s="4"/>
      <c r="S46" s="9">
        <f t="shared" si="3"/>
        <v>10456.250000000002</v>
      </c>
      <c r="T46" s="3"/>
      <c r="V46" t="s">
        <v>61</v>
      </c>
      <c r="Y46" s="9">
        <f>AR46*0.75</f>
        <v>1774.5535714285716</v>
      </c>
      <c r="Z46" s="9">
        <f t="shared" ref="Z46:AJ46" si="39">AS46*0.75</f>
        <v>1774.5535714285716</v>
      </c>
      <c r="AA46" s="9">
        <f t="shared" si="39"/>
        <v>0</v>
      </c>
      <c r="AB46" s="9">
        <f t="shared" si="39"/>
        <v>0</v>
      </c>
      <c r="AC46" s="9">
        <f t="shared" si="39"/>
        <v>0</v>
      </c>
      <c r="AD46" s="9">
        <f t="shared" si="39"/>
        <v>3262.5</v>
      </c>
      <c r="AE46" s="9">
        <f t="shared" si="39"/>
        <v>1774.5535714285716</v>
      </c>
      <c r="AF46" s="9">
        <f t="shared" si="39"/>
        <v>1774.5535714285716</v>
      </c>
      <c r="AG46" s="9">
        <f t="shared" si="39"/>
        <v>1774.5535714285716</v>
      </c>
      <c r="AH46" s="9">
        <f t="shared" si="39"/>
        <v>0</v>
      </c>
      <c r="AI46" s="9">
        <f t="shared" si="39"/>
        <v>1774.5535714285716</v>
      </c>
      <c r="AJ46" s="7">
        <f t="shared" si="39"/>
        <v>1774.5535714285716</v>
      </c>
      <c r="AK46" s="9"/>
      <c r="AL46" s="9">
        <f t="shared" si="5"/>
        <v>15684.375000000004</v>
      </c>
      <c r="AM46" s="3"/>
      <c r="AO46" t="s">
        <v>61</v>
      </c>
      <c r="AR46" s="9">
        <f>SUM(AR39:AR40)*5/1.2</f>
        <v>2366.0714285714289</v>
      </c>
      <c r="AS46" s="9">
        <f t="shared" ref="AS46:BC46" si="40">SUM(AS39:AS40)*5/1.2</f>
        <v>2366.0714285714289</v>
      </c>
      <c r="AT46" s="9">
        <f t="shared" si="40"/>
        <v>0</v>
      </c>
      <c r="AU46" s="9">
        <f t="shared" si="40"/>
        <v>0</v>
      </c>
      <c r="AV46" s="9">
        <f t="shared" si="40"/>
        <v>0</v>
      </c>
      <c r="AW46" s="9">
        <f t="shared" si="40"/>
        <v>4350</v>
      </c>
      <c r="AX46" s="9">
        <f t="shared" si="40"/>
        <v>2366.0714285714289</v>
      </c>
      <c r="AY46" s="9">
        <f t="shared" si="40"/>
        <v>2366.0714285714289</v>
      </c>
      <c r="AZ46" s="9">
        <f t="shared" si="40"/>
        <v>2366.0714285714289</v>
      </c>
      <c r="BA46" s="9">
        <f t="shared" si="40"/>
        <v>0</v>
      </c>
      <c r="BB46" s="9">
        <f t="shared" si="40"/>
        <v>2366.0714285714289</v>
      </c>
      <c r="BC46" s="9">
        <f t="shared" si="40"/>
        <v>2366.0714285714289</v>
      </c>
      <c r="BD46" s="9"/>
      <c r="BE46" s="9">
        <f t="shared" si="6"/>
        <v>20912.500000000004</v>
      </c>
    </row>
    <row r="47" spans="1:58" ht="14.45" hidden="1" outlineLevel="1" x14ac:dyDescent="0.35">
      <c r="A47" s="3"/>
      <c r="C47" t="s">
        <v>62</v>
      </c>
      <c r="F47" s="9">
        <f>AR47*0.8</f>
        <v>2721.428571428572</v>
      </c>
      <c r="G47" s="9">
        <f t="shared" ref="G47:Q47" si="41">AS47*0.8</f>
        <v>2721.428571428572</v>
      </c>
      <c r="H47" s="9">
        <f t="shared" si="41"/>
        <v>0</v>
      </c>
      <c r="I47" s="9">
        <f t="shared" si="41"/>
        <v>0</v>
      </c>
      <c r="J47" s="9">
        <f t="shared" si="41"/>
        <v>0</v>
      </c>
      <c r="K47" s="9">
        <f t="shared" si="41"/>
        <v>0</v>
      </c>
      <c r="L47" s="9">
        <f t="shared" si="41"/>
        <v>2721.428571428572</v>
      </c>
      <c r="M47" s="9">
        <f t="shared" si="41"/>
        <v>2721.428571428572</v>
      </c>
      <c r="N47" s="9">
        <f t="shared" si="41"/>
        <v>2721.428571428572</v>
      </c>
      <c r="O47" s="9">
        <f t="shared" si="41"/>
        <v>0</v>
      </c>
      <c r="P47" s="9">
        <f t="shared" si="41"/>
        <v>2721.428571428572</v>
      </c>
      <c r="Q47" s="9">
        <f t="shared" si="41"/>
        <v>2721.428571428572</v>
      </c>
      <c r="R47" s="4"/>
      <c r="S47" s="9">
        <f t="shared" si="3"/>
        <v>19050.000000000004</v>
      </c>
      <c r="T47" s="3"/>
      <c r="V47" t="s">
        <v>62</v>
      </c>
      <c r="Y47" s="9">
        <f>AR47*1</f>
        <v>3401.7857142857147</v>
      </c>
      <c r="Z47" s="9">
        <f t="shared" ref="Z47:AJ47" si="42">AS47*1</f>
        <v>3401.7857142857147</v>
      </c>
      <c r="AA47" s="9">
        <f t="shared" si="42"/>
        <v>0</v>
      </c>
      <c r="AB47" s="9">
        <f t="shared" si="42"/>
        <v>0</v>
      </c>
      <c r="AC47" s="9">
        <f t="shared" si="42"/>
        <v>0</v>
      </c>
      <c r="AD47" s="9">
        <f t="shared" si="42"/>
        <v>0</v>
      </c>
      <c r="AE47" s="9">
        <f t="shared" si="42"/>
        <v>3401.7857142857147</v>
      </c>
      <c r="AF47" s="9">
        <f t="shared" si="42"/>
        <v>3401.7857142857147</v>
      </c>
      <c r="AG47" s="9">
        <f t="shared" si="42"/>
        <v>3401.7857142857147</v>
      </c>
      <c r="AH47" s="9">
        <f t="shared" si="42"/>
        <v>0</v>
      </c>
      <c r="AI47" s="9">
        <f t="shared" si="42"/>
        <v>3401.7857142857147</v>
      </c>
      <c r="AJ47" s="7">
        <f t="shared" si="42"/>
        <v>3401.7857142857147</v>
      </c>
      <c r="AK47" s="9"/>
      <c r="AL47" s="9">
        <f t="shared" si="5"/>
        <v>23812.5</v>
      </c>
      <c r="AM47" s="3"/>
      <c r="AO47" t="s">
        <v>62</v>
      </c>
      <c r="AR47" s="9">
        <f>AR41*5/1.2</f>
        <v>3401.7857142857147</v>
      </c>
      <c r="AS47" s="9">
        <f t="shared" ref="AS47:BC47" si="43">AS41*5/1.2</f>
        <v>3401.7857142857147</v>
      </c>
      <c r="AT47" s="9">
        <f t="shared" si="43"/>
        <v>0</v>
      </c>
      <c r="AU47" s="9">
        <f t="shared" si="43"/>
        <v>0</v>
      </c>
      <c r="AV47" s="9">
        <f t="shared" si="43"/>
        <v>0</v>
      </c>
      <c r="AW47" s="9">
        <f t="shared" si="43"/>
        <v>0</v>
      </c>
      <c r="AX47" s="9">
        <f t="shared" si="43"/>
        <v>3401.7857142857147</v>
      </c>
      <c r="AY47" s="9">
        <f t="shared" si="43"/>
        <v>3401.7857142857147</v>
      </c>
      <c r="AZ47" s="9">
        <f t="shared" si="43"/>
        <v>3401.7857142857147</v>
      </c>
      <c r="BA47" s="9">
        <f t="shared" si="43"/>
        <v>0</v>
      </c>
      <c r="BB47" s="9">
        <f t="shared" si="43"/>
        <v>3401.7857142857147</v>
      </c>
      <c r="BC47" s="9">
        <f t="shared" si="43"/>
        <v>3401.7857142857147</v>
      </c>
      <c r="BD47" s="9"/>
      <c r="BE47" s="9">
        <f t="shared" si="6"/>
        <v>23812.5</v>
      </c>
    </row>
    <row r="48" spans="1:58" ht="14.45" collapsed="1" x14ac:dyDescent="0.35">
      <c r="A48" s="3" t="s">
        <v>63</v>
      </c>
      <c r="F48" s="9">
        <f>SUM(F44:F47)</f>
        <v>6229.4642857142862</v>
      </c>
      <c r="G48" s="9">
        <f t="shared" ref="G48:Q48" si="44">SUM(G44:G47)</f>
        <v>4354.4642857142862</v>
      </c>
      <c r="H48" s="9">
        <f t="shared" si="44"/>
        <v>750</v>
      </c>
      <c r="I48" s="9">
        <f t="shared" si="44"/>
        <v>3000</v>
      </c>
      <c r="J48" s="9">
        <f t="shared" si="44"/>
        <v>4000.0000000000005</v>
      </c>
      <c r="K48" s="9">
        <f t="shared" si="44"/>
        <v>2175</v>
      </c>
      <c r="L48" s="9">
        <f t="shared" si="44"/>
        <v>8479.4642857142862</v>
      </c>
      <c r="M48" s="9">
        <f t="shared" si="44"/>
        <v>4354.4642857142862</v>
      </c>
      <c r="N48" s="9">
        <f t="shared" si="44"/>
        <v>6604.4642857142862</v>
      </c>
      <c r="O48" s="9">
        <f t="shared" si="44"/>
        <v>2250</v>
      </c>
      <c r="P48" s="9">
        <f t="shared" si="44"/>
        <v>3904.4642857142862</v>
      </c>
      <c r="Q48" s="9">
        <f t="shared" si="44"/>
        <v>7354.4642857142862</v>
      </c>
      <c r="R48" s="8"/>
      <c r="S48" s="9">
        <f t="shared" si="3"/>
        <v>53456.250000000015</v>
      </c>
      <c r="T48" s="3" t="s">
        <v>63</v>
      </c>
      <c r="Y48" s="9">
        <f>SUM(Y44:Y47)</f>
        <v>7801.3392857142862</v>
      </c>
      <c r="Z48" s="9">
        <f t="shared" ref="Z48:AJ48" si="45">SUM(Z44:Z47)</f>
        <v>5676.3392857142862</v>
      </c>
      <c r="AA48" s="9">
        <f t="shared" si="45"/>
        <v>850</v>
      </c>
      <c r="AB48" s="9">
        <f t="shared" si="45"/>
        <v>3350</v>
      </c>
      <c r="AC48" s="9">
        <f t="shared" si="45"/>
        <v>4533.3333333333339</v>
      </c>
      <c r="AD48" s="9">
        <f t="shared" si="45"/>
        <v>3262.5</v>
      </c>
      <c r="AE48" s="9">
        <f t="shared" si="45"/>
        <v>10301.339285714286</v>
      </c>
      <c r="AF48" s="9">
        <f t="shared" si="45"/>
        <v>5676.3392857142862</v>
      </c>
      <c r="AG48" s="9">
        <f t="shared" si="45"/>
        <v>8176.3392857142862</v>
      </c>
      <c r="AH48" s="9">
        <f t="shared" si="45"/>
        <v>2500</v>
      </c>
      <c r="AI48" s="9">
        <f t="shared" si="45"/>
        <v>5176.3392857142862</v>
      </c>
      <c r="AJ48" s="7">
        <f t="shared" si="45"/>
        <v>9026.3392857142862</v>
      </c>
      <c r="AK48" s="9"/>
      <c r="AL48" s="9">
        <f t="shared" si="5"/>
        <v>66330.208333333358</v>
      </c>
      <c r="AM48" s="3" t="s">
        <v>63</v>
      </c>
      <c r="AR48" s="9">
        <f>SUM(AR44:AR47)</f>
        <v>8767.8571428571449</v>
      </c>
      <c r="AS48" s="9">
        <f t="shared" ref="AS48:BC48" si="46">SUM(AS44:AS47)</f>
        <v>6267.8571428571431</v>
      </c>
      <c r="AT48" s="9">
        <f t="shared" si="46"/>
        <v>1000</v>
      </c>
      <c r="AU48" s="9">
        <f t="shared" si="46"/>
        <v>3500</v>
      </c>
      <c r="AV48" s="9">
        <f t="shared" si="46"/>
        <v>5333.3333333333339</v>
      </c>
      <c r="AW48" s="9">
        <f t="shared" si="46"/>
        <v>4350</v>
      </c>
      <c r="AX48" s="9">
        <f t="shared" si="46"/>
        <v>11267.857142857145</v>
      </c>
      <c r="AY48" s="9">
        <f t="shared" si="46"/>
        <v>6267.8571428571431</v>
      </c>
      <c r="AZ48" s="9">
        <f t="shared" si="46"/>
        <v>8767.8571428571449</v>
      </c>
      <c r="BA48" s="9">
        <f t="shared" si="46"/>
        <v>2500</v>
      </c>
      <c r="BB48" s="9">
        <f t="shared" si="46"/>
        <v>5767.8571428571431</v>
      </c>
      <c r="BC48" s="9">
        <f t="shared" si="46"/>
        <v>9767.8571428571449</v>
      </c>
      <c r="BD48" s="9"/>
      <c r="BE48" s="9">
        <f t="shared" si="6"/>
        <v>73558.333333333343</v>
      </c>
    </row>
    <row r="49" spans="1:57" ht="14.45" hidden="1" outlineLevel="1" x14ac:dyDescent="0.35">
      <c r="A49" s="3" t="s">
        <v>64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4"/>
      <c r="S49" s="9">
        <f t="shared" si="3"/>
        <v>0</v>
      </c>
      <c r="T49" s="3" t="s">
        <v>64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7"/>
      <c r="AK49" s="9"/>
      <c r="AL49" s="9">
        <f t="shared" si="5"/>
        <v>0</v>
      </c>
      <c r="AM49" s="3" t="s">
        <v>64</v>
      </c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>
        <f t="shared" si="6"/>
        <v>0</v>
      </c>
    </row>
    <row r="50" spans="1:57" ht="14.45" hidden="1" outlineLevel="1" x14ac:dyDescent="0.35">
      <c r="A50" s="3"/>
      <c r="C50" t="s">
        <v>51</v>
      </c>
      <c r="F50" s="9">
        <f>AR50*0.5</f>
        <v>4694.4444444444434</v>
      </c>
      <c r="G50" s="9">
        <f t="shared" ref="G50:Q53" si="47">AS50*0.5</f>
        <v>4694.4444444444434</v>
      </c>
      <c r="H50" s="9">
        <f t="shared" si="47"/>
        <v>4694.4444444444434</v>
      </c>
      <c r="I50" s="9">
        <f t="shared" si="47"/>
        <v>4694.4444444444434</v>
      </c>
      <c r="J50" s="9">
        <f t="shared" si="47"/>
        <v>4694.4444444444434</v>
      </c>
      <c r="K50" s="9">
        <f t="shared" si="47"/>
        <v>4694.4444444444434</v>
      </c>
      <c r="L50" s="9">
        <f t="shared" si="47"/>
        <v>4694.4444444444434</v>
      </c>
      <c r="M50" s="9">
        <f t="shared" si="47"/>
        <v>4694.4444444444434</v>
      </c>
      <c r="N50" s="9">
        <f t="shared" si="47"/>
        <v>4694.4444444444434</v>
      </c>
      <c r="O50" s="9">
        <f t="shared" si="47"/>
        <v>4694.4444444444434</v>
      </c>
      <c r="P50" s="9">
        <f t="shared" si="47"/>
        <v>4694.4444444444434</v>
      </c>
      <c r="Q50" s="9">
        <f t="shared" si="47"/>
        <v>4694.4444444444434</v>
      </c>
      <c r="R50" s="4"/>
      <c r="S50" s="9">
        <f t="shared" si="3"/>
        <v>56333.333333333336</v>
      </c>
      <c r="T50" s="3"/>
      <c r="V50" t="s">
        <v>51</v>
      </c>
      <c r="Y50" s="9">
        <f>AR50*0.75</f>
        <v>7041.6666666666652</v>
      </c>
      <c r="Z50" s="9">
        <f t="shared" ref="Z50:AJ53" si="48">AS50*0.75</f>
        <v>7041.6666666666652</v>
      </c>
      <c r="AA50" s="9">
        <f t="shared" si="48"/>
        <v>7041.6666666666652</v>
      </c>
      <c r="AB50" s="9">
        <f t="shared" si="48"/>
        <v>7041.6666666666652</v>
      </c>
      <c r="AC50" s="9">
        <f t="shared" si="48"/>
        <v>7041.6666666666652</v>
      </c>
      <c r="AD50" s="9">
        <f t="shared" si="48"/>
        <v>7041.6666666666652</v>
      </c>
      <c r="AE50" s="9">
        <f t="shared" si="48"/>
        <v>7041.6666666666652</v>
      </c>
      <c r="AF50" s="9">
        <f t="shared" si="48"/>
        <v>7041.6666666666652</v>
      </c>
      <c r="AG50" s="9">
        <f t="shared" si="48"/>
        <v>7041.6666666666652</v>
      </c>
      <c r="AH50" s="9">
        <f t="shared" si="48"/>
        <v>7041.6666666666652</v>
      </c>
      <c r="AI50" s="9">
        <f t="shared" si="48"/>
        <v>7041.6666666666652</v>
      </c>
      <c r="AJ50" s="7">
        <f t="shared" si="48"/>
        <v>7041.6666666666652</v>
      </c>
      <c r="AK50" s="9"/>
      <c r="AL50" s="9">
        <f t="shared" si="5"/>
        <v>84500</v>
      </c>
      <c r="AM50" s="3"/>
      <c r="AO50" t="s">
        <v>51</v>
      </c>
      <c r="AR50" s="9">
        <f>(2000/12*67.6)/1.2</f>
        <v>9388.8888888888869</v>
      </c>
      <c r="AS50" s="9">
        <f t="shared" ref="AS50:BC50" si="49">(2000/12*67.6)/1.2</f>
        <v>9388.8888888888869</v>
      </c>
      <c r="AT50" s="9">
        <f t="shared" si="49"/>
        <v>9388.8888888888869</v>
      </c>
      <c r="AU50" s="9">
        <f t="shared" si="49"/>
        <v>9388.8888888888869</v>
      </c>
      <c r="AV50" s="9">
        <f t="shared" si="49"/>
        <v>9388.8888888888869</v>
      </c>
      <c r="AW50" s="9">
        <f t="shared" si="49"/>
        <v>9388.8888888888869</v>
      </c>
      <c r="AX50" s="9">
        <f t="shared" si="49"/>
        <v>9388.8888888888869</v>
      </c>
      <c r="AY50" s="9">
        <f t="shared" si="49"/>
        <v>9388.8888888888869</v>
      </c>
      <c r="AZ50" s="9">
        <f t="shared" si="49"/>
        <v>9388.8888888888869</v>
      </c>
      <c r="BA50" s="9">
        <f t="shared" si="49"/>
        <v>9388.8888888888869</v>
      </c>
      <c r="BB50" s="9">
        <f t="shared" si="49"/>
        <v>9388.8888888888869</v>
      </c>
      <c r="BC50" s="9">
        <f t="shared" si="49"/>
        <v>9388.8888888888869</v>
      </c>
      <c r="BD50" s="9"/>
      <c r="BE50" s="9">
        <f t="shared" si="6"/>
        <v>112666.66666666667</v>
      </c>
    </row>
    <row r="51" spans="1:57" ht="14.45" hidden="1" outlineLevel="1" x14ac:dyDescent="0.35">
      <c r="A51" s="3"/>
      <c r="C51" t="s">
        <v>52</v>
      </c>
      <c r="F51" s="9">
        <f t="shared" ref="F51:F53" si="50">AR51*0.5</f>
        <v>1462.5</v>
      </c>
      <c r="G51" s="9">
        <f t="shared" si="47"/>
        <v>1462.5</v>
      </c>
      <c r="H51" s="9">
        <f t="shared" si="47"/>
        <v>1462.5</v>
      </c>
      <c r="I51" s="9">
        <f t="shared" si="47"/>
        <v>1462.5</v>
      </c>
      <c r="J51" s="9">
        <f t="shared" si="47"/>
        <v>1462.5</v>
      </c>
      <c r="K51" s="9">
        <f t="shared" si="47"/>
        <v>1462.5</v>
      </c>
      <c r="L51" s="9">
        <f t="shared" si="47"/>
        <v>1462.5</v>
      </c>
      <c r="M51" s="9">
        <f t="shared" si="47"/>
        <v>1462.5</v>
      </c>
      <c r="N51" s="9">
        <f t="shared" si="47"/>
        <v>1462.5</v>
      </c>
      <c r="O51" s="9">
        <f t="shared" si="47"/>
        <v>1462.5</v>
      </c>
      <c r="P51" s="9">
        <f t="shared" si="47"/>
        <v>1462.5</v>
      </c>
      <c r="Q51" s="9">
        <f t="shared" si="47"/>
        <v>1462.5</v>
      </c>
      <c r="R51" s="4"/>
      <c r="S51" s="9">
        <f t="shared" si="3"/>
        <v>17550</v>
      </c>
      <c r="T51" s="3"/>
      <c r="V51" t="s">
        <v>52</v>
      </c>
      <c r="Y51" s="9">
        <f>AR51*0.75</f>
        <v>2193.75</v>
      </c>
      <c r="Z51" s="9">
        <f t="shared" si="48"/>
        <v>2193.75</v>
      </c>
      <c r="AA51" s="9">
        <f t="shared" si="48"/>
        <v>2193.75</v>
      </c>
      <c r="AB51" s="9">
        <f t="shared" si="48"/>
        <v>2193.75</v>
      </c>
      <c r="AC51" s="9">
        <f t="shared" si="48"/>
        <v>2193.75</v>
      </c>
      <c r="AD51" s="9">
        <f t="shared" si="48"/>
        <v>2193.75</v>
      </c>
      <c r="AE51" s="9">
        <f t="shared" si="48"/>
        <v>2193.75</v>
      </c>
      <c r="AF51" s="9">
        <f t="shared" si="48"/>
        <v>2193.75</v>
      </c>
      <c r="AG51" s="9">
        <f t="shared" si="48"/>
        <v>2193.75</v>
      </c>
      <c r="AH51" s="9">
        <f t="shared" si="48"/>
        <v>2193.75</v>
      </c>
      <c r="AI51" s="9">
        <f t="shared" si="48"/>
        <v>2193.75</v>
      </c>
      <c r="AJ51" s="7">
        <f t="shared" si="48"/>
        <v>2193.75</v>
      </c>
      <c r="AK51" s="9"/>
      <c r="AL51" s="9">
        <f t="shared" si="5"/>
        <v>26325</v>
      </c>
      <c r="AM51" s="3"/>
      <c r="AO51" t="s">
        <v>52</v>
      </c>
      <c r="AR51" s="9">
        <f>900/12*46.8/1.2</f>
        <v>2925</v>
      </c>
      <c r="AS51" s="9">
        <f t="shared" ref="AS51:BC51" si="51">900/12*46.8/1.2</f>
        <v>2925</v>
      </c>
      <c r="AT51" s="9">
        <f t="shared" si="51"/>
        <v>2925</v>
      </c>
      <c r="AU51" s="9">
        <f t="shared" si="51"/>
        <v>2925</v>
      </c>
      <c r="AV51" s="9">
        <f t="shared" si="51"/>
        <v>2925</v>
      </c>
      <c r="AW51" s="9">
        <f t="shared" si="51"/>
        <v>2925</v>
      </c>
      <c r="AX51" s="9">
        <f t="shared" si="51"/>
        <v>2925</v>
      </c>
      <c r="AY51" s="9">
        <f t="shared" si="51"/>
        <v>2925</v>
      </c>
      <c r="AZ51" s="9">
        <f t="shared" si="51"/>
        <v>2925</v>
      </c>
      <c r="BA51" s="9">
        <f t="shared" si="51"/>
        <v>2925</v>
      </c>
      <c r="BB51" s="9">
        <f t="shared" si="51"/>
        <v>2925</v>
      </c>
      <c r="BC51" s="9">
        <f t="shared" si="51"/>
        <v>2925</v>
      </c>
      <c r="BD51" s="9"/>
      <c r="BE51" s="9">
        <f t="shared" si="6"/>
        <v>35100</v>
      </c>
    </row>
    <row r="52" spans="1:57" ht="14.45" hidden="1" outlineLevel="1" x14ac:dyDescent="0.35">
      <c r="A52" s="3"/>
      <c r="C52" t="s">
        <v>53</v>
      </c>
      <c r="F52" s="9">
        <f t="shared" si="50"/>
        <v>541.66666666666674</v>
      </c>
      <c r="G52" s="9">
        <f t="shared" si="47"/>
        <v>541.66666666666674</v>
      </c>
      <c r="H52" s="9">
        <f t="shared" si="47"/>
        <v>541.66666666666674</v>
      </c>
      <c r="I52" s="9">
        <f t="shared" si="47"/>
        <v>541.66666666666674</v>
      </c>
      <c r="J52" s="9">
        <f t="shared" si="47"/>
        <v>541.66666666666674</v>
      </c>
      <c r="K52" s="9">
        <f t="shared" si="47"/>
        <v>541.66666666666674</v>
      </c>
      <c r="L52" s="9">
        <f t="shared" si="47"/>
        <v>541.66666666666674</v>
      </c>
      <c r="M52" s="9">
        <f t="shared" si="47"/>
        <v>541.66666666666674</v>
      </c>
      <c r="N52" s="9">
        <f t="shared" si="47"/>
        <v>541.66666666666674</v>
      </c>
      <c r="O52" s="9">
        <f t="shared" si="47"/>
        <v>541.66666666666674</v>
      </c>
      <c r="P52" s="9">
        <f t="shared" si="47"/>
        <v>541.66666666666674</v>
      </c>
      <c r="Q52" s="9">
        <f t="shared" si="47"/>
        <v>541.66666666666674</v>
      </c>
      <c r="R52" s="4"/>
      <c r="S52" s="9">
        <f t="shared" si="3"/>
        <v>6500.0000000000027</v>
      </c>
      <c r="T52" s="3"/>
      <c r="V52" t="s">
        <v>53</v>
      </c>
      <c r="Y52" s="9">
        <f>AR52*0.75</f>
        <v>812.50000000000011</v>
      </c>
      <c r="Z52" s="9">
        <f t="shared" si="48"/>
        <v>812.50000000000011</v>
      </c>
      <c r="AA52" s="9">
        <f t="shared" si="48"/>
        <v>812.50000000000011</v>
      </c>
      <c r="AB52" s="9">
        <f t="shared" si="48"/>
        <v>812.50000000000011</v>
      </c>
      <c r="AC52" s="9">
        <f t="shared" si="48"/>
        <v>812.50000000000011</v>
      </c>
      <c r="AD52" s="9">
        <f t="shared" si="48"/>
        <v>812.50000000000011</v>
      </c>
      <c r="AE52" s="9">
        <f t="shared" si="48"/>
        <v>812.50000000000011</v>
      </c>
      <c r="AF52" s="9">
        <f t="shared" si="48"/>
        <v>812.50000000000011</v>
      </c>
      <c r="AG52" s="9">
        <f t="shared" si="48"/>
        <v>812.50000000000011</v>
      </c>
      <c r="AH52" s="9">
        <f t="shared" si="48"/>
        <v>812.50000000000011</v>
      </c>
      <c r="AI52" s="9">
        <f t="shared" si="48"/>
        <v>812.50000000000011</v>
      </c>
      <c r="AJ52" s="7">
        <f t="shared" si="48"/>
        <v>812.50000000000011</v>
      </c>
      <c r="AK52" s="9"/>
      <c r="AL52" s="9">
        <f t="shared" si="5"/>
        <v>9750.0000000000018</v>
      </c>
      <c r="AM52" s="3"/>
      <c r="AO52" t="s">
        <v>53</v>
      </c>
      <c r="AR52" s="9">
        <f>500/12*31.2/1.2</f>
        <v>1083.3333333333335</v>
      </c>
      <c r="AS52" s="9">
        <f t="shared" ref="AS52:BC52" si="52">500/12*31.2/1.2</f>
        <v>1083.3333333333335</v>
      </c>
      <c r="AT52" s="9">
        <f t="shared" si="52"/>
        <v>1083.3333333333335</v>
      </c>
      <c r="AU52" s="9">
        <f t="shared" si="52"/>
        <v>1083.3333333333335</v>
      </c>
      <c r="AV52" s="9">
        <f t="shared" si="52"/>
        <v>1083.3333333333335</v>
      </c>
      <c r="AW52" s="9">
        <f t="shared" si="52"/>
        <v>1083.3333333333335</v>
      </c>
      <c r="AX52" s="9">
        <f t="shared" si="52"/>
        <v>1083.3333333333335</v>
      </c>
      <c r="AY52" s="9">
        <f t="shared" si="52"/>
        <v>1083.3333333333335</v>
      </c>
      <c r="AZ52" s="9">
        <f t="shared" si="52"/>
        <v>1083.3333333333335</v>
      </c>
      <c r="BA52" s="9">
        <f t="shared" si="52"/>
        <v>1083.3333333333335</v>
      </c>
      <c r="BB52" s="9">
        <f t="shared" si="52"/>
        <v>1083.3333333333335</v>
      </c>
      <c r="BC52" s="9">
        <f t="shared" si="52"/>
        <v>1083.3333333333335</v>
      </c>
      <c r="BD52" s="9"/>
      <c r="BE52" s="9">
        <f t="shared" si="6"/>
        <v>13000.000000000005</v>
      </c>
    </row>
    <row r="53" spans="1:57" ht="14.45" hidden="1" outlineLevel="1" x14ac:dyDescent="0.35">
      <c r="A53" s="3"/>
      <c r="C53" t="s">
        <v>54</v>
      </c>
      <c r="F53" s="9">
        <f t="shared" si="50"/>
        <v>75.833333333333343</v>
      </c>
      <c r="G53" s="9">
        <f t="shared" si="47"/>
        <v>75.833333333333343</v>
      </c>
      <c r="H53" s="9">
        <f t="shared" si="47"/>
        <v>75.833333333333343</v>
      </c>
      <c r="I53" s="9">
        <f t="shared" si="47"/>
        <v>75.833333333333343</v>
      </c>
      <c r="J53" s="9">
        <f t="shared" si="47"/>
        <v>75.833333333333343</v>
      </c>
      <c r="K53" s="9">
        <f t="shared" si="47"/>
        <v>75.833333333333343</v>
      </c>
      <c r="L53" s="9">
        <f t="shared" si="47"/>
        <v>75.833333333333343</v>
      </c>
      <c r="M53" s="9">
        <f t="shared" si="47"/>
        <v>75.833333333333343</v>
      </c>
      <c r="N53" s="9">
        <f t="shared" si="47"/>
        <v>75.833333333333343</v>
      </c>
      <c r="O53" s="9">
        <f t="shared" si="47"/>
        <v>75.833333333333343</v>
      </c>
      <c r="P53" s="9">
        <f t="shared" si="47"/>
        <v>75.833333333333343</v>
      </c>
      <c r="Q53" s="9">
        <f t="shared" si="47"/>
        <v>75.833333333333343</v>
      </c>
      <c r="R53" s="4"/>
      <c r="S53" s="9">
        <f t="shared" si="3"/>
        <v>910.00000000000034</v>
      </c>
      <c r="T53" s="3"/>
      <c r="V53" t="s">
        <v>54</v>
      </c>
      <c r="Y53" s="9">
        <f>AR53*0.75</f>
        <v>113.75000000000001</v>
      </c>
      <c r="Z53" s="9">
        <f t="shared" si="48"/>
        <v>113.75000000000001</v>
      </c>
      <c r="AA53" s="9">
        <f t="shared" si="48"/>
        <v>113.75000000000001</v>
      </c>
      <c r="AB53" s="9">
        <f t="shared" si="48"/>
        <v>113.75000000000001</v>
      </c>
      <c r="AC53" s="9">
        <f t="shared" si="48"/>
        <v>113.75000000000001</v>
      </c>
      <c r="AD53" s="9">
        <f t="shared" si="48"/>
        <v>113.75000000000001</v>
      </c>
      <c r="AE53" s="9">
        <f t="shared" si="48"/>
        <v>113.75000000000001</v>
      </c>
      <c r="AF53" s="9">
        <f t="shared" si="48"/>
        <v>113.75000000000001</v>
      </c>
      <c r="AG53" s="9">
        <f t="shared" si="48"/>
        <v>113.75000000000001</v>
      </c>
      <c r="AH53" s="9">
        <f t="shared" si="48"/>
        <v>113.75000000000001</v>
      </c>
      <c r="AI53" s="9">
        <f t="shared" si="48"/>
        <v>113.75000000000001</v>
      </c>
      <c r="AJ53" s="7">
        <f t="shared" si="48"/>
        <v>113.75000000000001</v>
      </c>
      <c r="AK53" s="9"/>
      <c r="AL53" s="9">
        <f t="shared" si="5"/>
        <v>1365.0000000000002</v>
      </c>
      <c r="AM53" s="3"/>
      <c r="AO53" t="s">
        <v>54</v>
      </c>
      <c r="AR53" s="9">
        <f>700/12*3.12/1.2</f>
        <v>151.66666666666669</v>
      </c>
      <c r="AS53" s="9">
        <f t="shared" ref="AS53:BC53" si="53">700/12*3.12/1.2</f>
        <v>151.66666666666669</v>
      </c>
      <c r="AT53" s="9">
        <f t="shared" si="53"/>
        <v>151.66666666666669</v>
      </c>
      <c r="AU53" s="9">
        <f t="shared" si="53"/>
        <v>151.66666666666669</v>
      </c>
      <c r="AV53" s="9">
        <f t="shared" si="53"/>
        <v>151.66666666666669</v>
      </c>
      <c r="AW53" s="9">
        <f t="shared" si="53"/>
        <v>151.66666666666669</v>
      </c>
      <c r="AX53" s="9">
        <f t="shared" si="53"/>
        <v>151.66666666666669</v>
      </c>
      <c r="AY53" s="9">
        <f t="shared" si="53"/>
        <v>151.66666666666669</v>
      </c>
      <c r="AZ53" s="9">
        <f t="shared" si="53"/>
        <v>151.66666666666669</v>
      </c>
      <c r="BA53" s="9">
        <f t="shared" si="53"/>
        <v>151.66666666666669</v>
      </c>
      <c r="BB53" s="9">
        <f t="shared" si="53"/>
        <v>151.66666666666669</v>
      </c>
      <c r="BC53" s="9">
        <f t="shared" si="53"/>
        <v>151.66666666666669</v>
      </c>
      <c r="BD53" s="9"/>
      <c r="BE53" s="9">
        <f t="shared" si="6"/>
        <v>1820.0000000000007</v>
      </c>
    </row>
    <row r="54" spans="1:57" ht="14.45" collapsed="1" x14ac:dyDescent="0.35">
      <c r="A54" s="3" t="s">
        <v>65</v>
      </c>
      <c r="F54" s="9">
        <f>SUM(F50:F53)</f>
        <v>6774.4444444444434</v>
      </c>
      <c r="G54" s="9">
        <f t="shared" ref="G54:Q54" si="54">SUM(G50:G53)</f>
        <v>6774.4444444444434</v>
      </c>
      <c r="H54" s="9">
        <f t="shared" si="54"/>
        <v>6774.4444444444434</v>
      </c>
      <c r="I54" s="9">
        <f t="shared" si="54"/>
        <v>6774.4444444444434</v>
      </c>
      <c r="J54" s="9">
        <f t="shared" si="54"/>
        <v>6774.4444444444434</v>
      </c>
      <c r="K54" s="9">
        <f t="shared" si="54"/>
        <v>6774.4444444444434</v>
      </c>
      <c r="L54" s="9">
        <f t="shared" si="54"/>
        <v>6774.4444444444434</v>
      </c>
      <c r="M54" s="9">
        <f t="shared" si="54"/>
        <v>6774.4444444444434</v>
      </c>
      <c r="N54" s="9">
        <f t="shared" si="54"/>
        <v>6774.4444444444434</v>
      </c>
      <c r="O54" s="9">
        <f t="shared" si="54"/>
        <v>6774.4444444444434</v>
      </c>
      <c r="P54" s="9">
        <f t="shared" si="54"/>
        <v>6774.4444444444434</v>
      </c>
      <c r="Q54" s="9">
        <f t="shared" si="54"/>
        <v>6774.4444444444434</v>
      </c>
      <c r="R54" s="4"/>
      <c r="S54" s="9">
        <f t="shared" si="3"/>
        <v>81293.333333333314</v>
      </c>
      <c r="T54" s="3" t="s">
        <v>65</v>
      </c>
      <c r="Y54" s="9">
        <f>SUM(Y50:Y53)</f>
        <v>10161.666666666664</v>
      </c>
      <c r="Z54" s="9">
        <f t="shared" ref="Z54:AJ54" si="55">SUM(Z50:Z53)</f>
        <v>10161.666666666664</v>
      </c>
      <c r="AA54" s="9">
        <f t="shared" si="55"/>
        <v>10161.666666666664</v>
      </c>
      <c r="AB54" s="9">
        <f t="shared" si="55"/>
        <v>10161.666666666664</v>
      </c>
      <c r="AC54" s="9">
        <f t="shared" si="55"/>
        <v>10161.666666666664</v>
      </c>
      <c r="AD54" s="9">
        <f t="shared" si="55"/>
        <v>10161.666666666664</v>
      </c>
      <c r="AE54" s="9">
        <f t="shared" si="55"/>
        <v>10161.666666666664</v>
      </c>
      <c r="AF54" s="9">
        <f t="shared" si="55"/>
        <v>10161.666666666664</v>
      </c>
      <c r="AG54" s="9">
        <f t="shared" si="55"/>
        <v>10161.666666666664</v>
      </c>
      <c r="AH54" s="9">
        <f t="shared" si="55"/>
        <v>10161.666666666664</v>
      </c>
      <c r="AI54" s="9">
        <f t="shared" si="55"/>
        <v>10161.666666666664</v>
      </c>
      <c r="AJ54" s="7">
        <f t="shared" si="55"/>
        <v>10161.666666666664</v>
      </c>
      <c r="AK54" s="9"/>
      <c r="AL54" s="9">
        <f t="shared" si="5"/>
        <v>121939.99999999994</v>
      </c>
      <c r="AM54" s="3" t="s">
        <v>65</v>
      </c>
      <c r="AR54" s="9">
        <f>SUM(AR50:AR53)</f>
        <v>13548.888888888887</v>
      </c>
      <c r="AS54" s="9">
        <f t="shared" ref="AS54:BC54" si="56">SUM(AS50:AS53)</f>
        <v>13548.888888888887</v>
      </c>
      <c r="AT54" s="9">
        <f t="shared" si="56"/>
        <v>13548.888888888887</v>
      </c>
      <c r="AU54" s="9">
        <f t="shared" si="56"/>
        <v>13548.888888888887</v>
      </c>
      <c r="AV54" s="9">
        <f t="shared" si="56"/>
        <v>13548.888888888887</v>
      </c>
      <c r="AW54" s="9">
        <f t="shared" si="56"/>
        <v>13548.888888888887</v>
      </c>
      <c r="AX54" s="9">
        <f t="shared" si="56"/>
        <v>13548.888888888887</v>
      </c>
      <c r="AY54" s="9">
        <f t="shared" si="56"/>
        <v>13548.888888888887</v>
      </c>
      <c r="AZ54" s="9">
        <f t="shared" si="56"/>
        <v>13548.888888888887</v>
      </c>
      <c r="BA54" s="9">
        <f t="shared" si="56"/>
        <v>13548.888888888887</v>
      </c>
      <c r="BB54" s="9">
        <f t="shared" si="56"/>
        <v>13548.888888888887</v>
      </c>
      <c r="BC54" s="9">
        <f t="shared" si="56"/>
        <v>13548.888888888887</v>
      </c>
      <c r="BD54" s="9"/>
      <c r="BE54" s="9">
        <f t="shared" si="6"/>
        <v>162586.66666666663</v>
      </c>
    </row>
    <row r="55" spans="1:57" ht="14.45" x14ac:dyDescent="0.35">
      <c r="A55" s="3" t="s">
        <v>66</v>
      </c>
      <c r="F55" s="5">
        <f>(AR55*0.5)*2</f>
        <v>1372.6666666666667</v>
      </c>
      <c r="G55" s="5">
        <f t="shared" ref="G55:Q56" si="57">AS55*0.5</f>
        <v>686.33333333333337</v>
      </c>
      <c r="H55" s="5">
        <f t="shared" si="57"/>
        <v>686.33333333333337</v>
      </c>
      <c r="I55" s="5">
        <f t="shared" si="57"/>
        <v>686.33333333333337</v>
      </c>
      <c r="J55" s="5">
        <f t="shared" si="57"/>
        <v>686.33333333333337</v>
      </c>
      <c r="K55" s="5">
        <f t="shared" si="57"/>
        <v>686.33333333333337</v>
      </c>
      <c r="L55" s="5">
        <f t="shared" si="57"/>
        <v>686.33333333333337</v>
      </c>
      <c r="M55" s="5">
        <f t="shared" si="57"/>
        <v>686.33333333333337</v>
      </c>
      <c r="N55" s="5">
        <f t="shared" si="57"/>
        <v>686.33333333333337</v>
      </c>
      <c r="O55" s="5">
        <f t="shared" si="57"/>
        <v>686.33333333333337</v>
      </c>
      <c r="P55" s="5">
        <f t="shared" si="57"/>
        <v>686.33333333333337</v>
      </c>
      <c r="Q55" s="5">
        <f>BC55*0.75</f>
        <v>1029.5</v>
      </c>
      <c r="R55" s="4"/>
      <c r="S55" s="4">
        <f t="shared" si="3"/>
        <v>9265.4999999999982</v>
      </c>
      <c r="T55" s="3" t="s">
        <v>66</v>
      </c>
      <c r="Y55" s="4">
        <f>AR55*0.75</f>
        <v>1029.5</v>
      </c>
      <c r="Z55" s="4">
        <f t="shared" ref="Z55:AJ56" si="58">AS55*0.75</f>
        <v>1029.5</v>
      </c>
      <c r="AA55" s="4">
        <f t="shared" si="58"/>
        <v>1029.5</v>
      </c>
      <c r="AB55" s="4">
        <f t="shared" si="58"/>
        <v>1029.5</v>
      </c>
      <c r="AC55" s="4">
        <f t="shared" si="58"/>
        <v>1029.5</v>
      </c>
      <c r="AD55" s="4">
        <f t="shared" si="58"/>
        <v>1029.5</v>
      </c>
      <c r="AE55" s="4">
        <f t="shared" si="58"/>
        <v>1029.5</v>
      </c>
      <c r="AF55" s="4">
        <f t="shared" si="58"/>
        <v>1029.5</v>
      </c>
      <c r="AG55" s="4">
        <f t="shared" si="58"/>
        <v>1029.5</v>
      </c>
      <c r="AH55" s="4">
        <f t="shared" si="58"/>
        <v>1029.5</v>
      </c>
      <c r="AI55" s="4">
        <f t="shared" si="58"/>
        <v>1029.5</v>
      </c>
      <c r="AJ55" s="5">
        <f>BC55</f>
        <v>1372.6666666666667</v>
      </c>
      <c r="AK55" s="4"/>
      <c r="AL55" s="4">
        <f t="shared" si="5"/>
        <v>12697.166666666666</v>
      </c>
      <c r="AM55" s="3" t="s">
        <v>66</v>
      </c>
      <c r="AR55" s="4">
        <f>16472/12</f>
        <v>1372.6666666666667</v>
      </c>
      <c r="AS55" s="4">
        <f t="shared" ref="AS55:BC55" si="59">16472/12</f>
        <v>1372.6666666666667</v>
      </c>
      <c r="AT55" s="4">
        <f t="shared" si="59"/>
        <v>1372.6666666666667</v>
      </c>
      <c r="AU55" s="4">
        <f t="shared" si="59"/>
        <v>1372.6666666666667</v>
      </c>
      <c r="AV55" s="4">
        <f t="shared" si="59"/>
        <v>1372.6666666666667</v>
      </c>
      <c r="AW55" s="4">
        <f t="shared" si="59"/>
        <v>1372.6666666666667</v>
      </c>
      <c r="AX55" s="4">
        <f t="shared" si="59"/>
        <v>1372.6666666666667</v>
      </c>
      <c r="AY55" s="4">
        <f t="shared" si="59"/>
        <v>1372.6666666666667</v>
      </c>
      <c r="AZ55" s="4">
        <f t="shared" si="59"/>
        <v>1372.6666666666667</v>
      </c>
      <c r="BA55" s="4">
        <f t="shared" si="59"/>
        <v>1372.6666666666667</v>
      </c>
      <c r="BB55" s="4">
        <f t="shared" si="59"/>
        <v>1372.6666666666667</v>
      </c>
      <c r="BC55" s="4">
        <f t="shared" si="59"/>
        <v>1372.6666666666667</v>
      </c>
      <c r="BD55" s="4"/>
      <c r="BE55" s="4">
        <f t="shared" si="6"/>
        <v>16471.999999999996</v>
      </c>
    </row>
    <row r="56" spans="1:57" ht="14.45" x14ac:dyDescent="0.35">
      <c r="A56" s="3" t="s">
        <v>67</v>
      </c>
      <c r="F56" s="4">
        <f>AR56*0.5</f>
        <v>509.79166666666669</v>
      </c>
      <c r="G56" s="4">
        <f t="shared" si="57"/>
        <v>509.79166666666669</v>
      </c>
      <c r="H56" s="4">
        <f t="shared" si="57"/>
        <v>509.79166666666669</v>
      </c>
      <c r="I56" s="4">
        <f t="shared" si="57"/>
        <v>509.79166666666669</v>
      </c>
      <c r="J56" s="4">
        <f t="shared" si="57"/>
        <v>509.79166666666669</v>
      </c>
      <c r="K56" s="4">
        <f t="shared" si="57"/>
        <v>509.79166666666669</v>
      </c>
      <c r="L56" s="4">
        <f t="shared" si="57"/>
        <v>509.79166666666669</v>
      </c>
      <c r="M56" s="4">
        <f t="shared" si="57"/>
        <v>509.79166666666669</v>
      </c>
      <c r="N56" s="4">
        <f t="shared" si="57"/>
        <v>509.79166666666669</v>
      </c>
      <c r="O56" s="4">
        <f t="shared" si="57"/>
        <v>509.79166666666669</v>
      </c>
      <c r="P56" s="4">
        <f t="shared" si="57"/>
        <v>509.79166666666669</v>
      </c>
      <c r="Q56" s="4">
        <f t="shared" si="57"/>
        <v>509.79166666666669</v>
      </c>
      <c r="R56" s="4"/>
      <c r="S56" s="4">
        <f t="shared" si="3"/>
        <v>6117.5000000000009</v>
      </c>
      <c r="T56" s="3" t="s">
        <v>67</v>
      </c>
      <c r="Y56" s="4">
        <f>AR56*0.75</f>
        <v>764.6875</v>
      </c>
      <c r="Z56" s="4">
        <f t="shared" si="58"/>
        <v>764.6875</v>
      </c>
      <c r="AA56" s="4">
        <f t="shared" si="58"/>
        <v>764.6875</v>
      </c>
      <c r="AB56" s="4">
        <f t="shared" si="58"/>
        <v>764.6875</v>
      </c>
      <c r="AC56" s="4">
        <f t="shared" si="58"/>
        <v>764.6875</v>
      </c>
      <c r="AD56" s="4">
        <f t="shared" si="58"/>
        <v>764.6875</v>
      </c>
      <c r="AE56" s="4">
        <f t="shared" si="58"/>
        <v>764.6875</v>
      </c>
      <c r="AF56" s="4">
        <f t="shared" si="58"/>
        <v>764.6875</v>
      </c>
      <c r="AG56" s="4">
        <f t="shared" si="58"/>
        <v>764.6875</v>
      </c>
      <c r="AH56" s="4">
        <f t="shared" si="58"/>
        <v>764.6875</v>
      </c>
      <c r="AI56" s="4">
        <f t="shared" si="58"/>
        <v>764.6875</v>
      </c>
      <c r="AJ56" s="5">
        <f t="shared" si="58"/>
        <v>764.6875</v>
      </c>
      <c r="AK56" s="4"/>
      <c r="AL56" s="4">
        <f t="shared" si="5"/>
        <v>9176.25</v>
      </c>
      <c r="AM56" s="3" t="s">
        <v>67</v>
      </c>
      <c r="AR56" s="4">
        <f>12235/12</f>
        <v>1019.5833333333334</v>
      </c>
      <c r="AS56" s="4">
        <f t="shared" ref="AS56:BC56" si="60">12235/12</f>
        <v>1019.5833333333334</v>
      </c>
      <c r="AT56" s="4">
        <f t="shared" si="60"/>
        <v>1019.5833333333334</v>
      </c>
      <c r="AU56" s="4">
        <f t="shared" si="60"/>
        <v>1019.5833333333334</v>
      </c>
      <c r="AV56" s="4">
        <f t="shared" si="60"/>
        <v>1019.5833333333334</v>
      </c>
      <c r="AW56" s="4">
        <f t="shared" si="60"/>
        <v>1019.5833333333334</v>
      </c>
      <c r="AX56" s="4">
        <f t="shared" si="60"/>
        <v>1019.5833333333334</v>
      </c>
      <c r="AY56" s="4">
        <f t="shared" si="60"/>
        <v>1019.5833333333334</v>
      </c>
      <c r="AZ56" s="4">
        <f t="shared" si="60"/>
        <v>1019.5833333333334</v>
      </c>
      <c r="BA56" s="4">
        <f t="shared" si="60"/>
        <v>1019.5833333333334</v>
      </c>
      <c r="BB56" s="4">
        <f t="shared" si="60"/>
        <v>1019.5833333333334</v>
      </c>
      <c r="BC56" s="4">
        <f t="shared" si="60"/>
        <v>1019.5833333333334</v>
      </c>
      <c r="BD56" s="4"/>
      <c r="BE56" s="4">
        <f t="shared" si="6"/>
        <v>12235.000000000002</v>
      </c>
    </row>
    <row r="57" spans="1:57" ht="14.45" x14ac:dyDescent="0.35">
      <c r="A57" s="3" t="s">
        <v>68</v>
      </c>
      <c r="F57" s="4">
        <f>AR57*0.7</f>
        <v>909.06666666666661</v>
      </c>
      <c r="G57" s="4">
        <f t="shared" ref="G57:Q59" si="61">AS57*0.7</f>
        <v>909.06666666666661</v>
      </c>
      <c r="H57" s="4">
        <f t="shared" si="61"/>
        <v>909.06666666666661</v>
      </c>
      <c r="I57" s="4">
        <f t="shared" si="61"/>
        <v>909.06666666666661</v>
      </c>
      <c r="J57" s="4">
        <f t="shared" si="61"/>
        <v>909.06666666666661</v>
      </c>
      <c r="K57" s="4">
        <f t="shared" si="61"/>
        <v>909.06666666666661</v>
      </c>
      <c r="L57" s="4">
        <f t="shared" si="61"/>
        <v>909.06666666666661</v>
      </c>
      <c r="M57" s="4">
        <f t="shared" si="61"/>
        <v>909.06666666666661</v>
      </c>
      <c r="N57" s="4">
        <f t="shared" si="61"/>
        <v>909.06666666666661</v>
      </c>
      <c r="O57" s="4">
        <f t="shared" si="61"/>
        <v>909.06666666666661</v>
      </c>
      <c r="P57" s="4">
        <f t="shared" si="61"/>
        <v>909.06666666666661</v>
      </c>
      <c r="Q57" s="4">
        <f t="shared" si="61"/>
        <v>909.06666666666661</v>
      </c>
      <c r="R57" s="4"/>
      <c r="S57" s="4">
        <f t="shared" si="3"/>
        <v>10908.8</v>
      </c>
      <c r="T57" s="3" t="s">
        <v>68</v>
      </c>
      <c r="Y57" s="4">
        <f>AR57*0.85</f>
        <v>1103.8666666666668</v>
      </c>
      <c r="Z57" s="4">
        <f t="shared" ref="Z57:AJ59" si="62">AS57*0.85</f>
        <v>1103.8666666666668</v>
      </c>
      <c r="AA57" s="4">
        <f t="shared" si="62"/>
        <v>1103.8666666666668</v>
      </c>
      <c r="AB57" s="4">
        <f t="shared" si="62"/>
        <v>1103.8666666666668</v>
      </c>
      <c r="AC57" s="4">
        <f t="shared" si="62"/>
        <v>1103.8666666666668</v>
      </c>
      <c r="AD57" s="4">
        <f t="shared" si="62"/>
        <v>1103.8666666666668</v>
      </c>
      <c r="AE57" s="4">
        <f t="shared" si="62"/>
        <v>1103.8666666666668</v>
      </c>
      <c r="AF57" s="4">
        <f t="shared" si="62"/>
        <v>1103.8666666666668</v>
      </c>
      <c r="AG57" s="4">
        <f t="shared" si="62"/>
        <v>1103.8666666666668</v>
      </c>
      <c r="AH57" s="4">
        <f t="shared" si="62"/>
        <v>1103.8666666666668</v>
      </c>
      <c r="AI57" s="4">
        <f t="shared" si="62"/>
        <v>1103.8666666666668</v>
      </c>
      <c r="AJ57" s="5">
        <f t="shared" si="62"/>
        <v>1103.8666666666668</v>
      </c>
      <c r="AK57" s="4"/>
      <c r="AL57" s="4">
        <f t="shared" si="5"/>
        <v>13246.400000000001</v>
      </c>
      <c r="AM57" s="3" t="s">
        <v>68</v>
      </c>
      <c r="AR57" s="4">
        <f>15584/12</f>
        <v>1298.6666666666667</v>
      </c>
      <c r="AS57" s="4">
        <f t="shared" ref="AS57:BC57" si="63">15584/12</f>
        <v>1298.6666666666667</v>
      </c>
      <c r="AT57" s="4">
        <f t="shared" si="63"/>
        <v>1298.6666666666667</v>
      </c>
      <c r="AU57" s="4">
        <f t="shared" si="63"/>
        <v>1298.6666666666667</v>
      </c>
      <c r="AV57" s="4">
        <f t="shared" si="63"/>
        <v>1298.6666666666667</v>
      </c>
      <c r="AW57" s="4">
        <f t="shared" si="63"/>
        <v>1298.6666666666667</v>
      </c>
      <c r="AX57" s="4">
        <f t="shared" si="63"/>
        <v>1298.6666666666667</v>
      </c>
      <c r="AY57" s="4">
        <f t="shared" si="63"/>
        <v>1298.6666666666667</v>
      </c>
      <c r="AZ57" s="4">
        <f t="shared" si="63"/>
        <v>1298.6666666666667</v>
      </c>
      <c r="BA57" s="4">
        <f t="shared" si="63"/>
        <v>1298.6666666666667</v>
      </c>
      <c r="BB57" s="4">
        <f t="shared" si="63"/>
        <v>1298.6666666666667</v>
      </c>
      <c r="BC57" s="4">
        <f t="shared" si="63"/>
        <v>1298.6666666666667</v>
      </c>
      <c r="BD57" s="4"/>
      <c r="BE57" s="4">
        <f t="shared" si="6"/>
        <v>15583.999999999998</v>
      </c>
    </row>
    <row r="58" spans="1:57" ht="14.45" x14ac:dyDescent="0.35">
      <c r="A58" s="3" t="s">
        <v>69</v>
      </c>
      <c r="F58" s="4">
        <f>AR58*0.7</f>
        <v>605.09166666666658</v>
      </c>
      <c r="G58" s="4">
        <f t="shared" si="61"/>
        <v>605.09166666666658</v>
      </c>
      <c r="H58" s="4">
        <f t="shared" si="61"/>
        <v>605.09166666666658</v>
      </c>
      <c r="I58" s="4">
        <f t="shared" si="61"/>
        <v>605.09166666666658</v>
      </c>
      <c r="J58" s="4">
        <f t="shared" si="61"/>
        <v>605.09166666666658</v>
      </c>
      <c r="K58" s="4">
        <f t="shared" si="61"/>
        <v>605.09166666666658</v>
      </c>
      <c r="L58" s="4">
        <f t="shared" si="61"/>
        <v>605.09166666666658</v>
      </c>
      <c r="M58" s="4">
        <f t="shared" si="61"/>
        <v>605.09166666666658</v>
      </c>
      <c r="N58" s="4">
        <f t="shared" si="61"/>
        <v>605.09166666666658</v>
      </c>
      <c r="O58" s="4">
        <f t="shared" si="61"/>
        <v>605.09166666666658</v>
      </c>
      <c r="P58" s="4">
        <f t="shared" si="61"/>
        <v>605.09166666666658</v>
      </c>
      <c r="Q58" s="4">
        <f t="shared" si="61"/>
        <v>605.09166666666658</v>
      </c>
      <c r="R58" s="4"/>
      <c r="S58" s="4">
        <f t="shared" si="3"/>
        <v>7261.0999999999976</v>
      </c>
      <c r="T58" s="3" t="s">
        <v>69</v>
      </c>
      <c r="Y58" s="4">
        <f t="shared" ref="Y58:Y59" si="64">AR58*0.85</f>
        <v>734.75416666666661</v>
      </c>
      <c r="Z58" s="4">
        <f t="shared" si="62"/>
        <v>734.75416666666661</v>
      </c>
      <c r="AA58" s="4">
        <f t="shared" si="62"/>
        <v>734.75416666666661</v>
      </c>
      <c r="AB58" s="4">
        <f t="shared" si="62"/>
        <v>734.75416666666661</v>
      </c>
      <c r="AC58" s="4">
        <f t="shared" si="62"/>
        <v>734.75416666666661</v>
      </c>
      <c r="AD58" s="4">
        <f t="shared" si="62"/>
        <v>734.75416666666661</v>
      </c>
      <c r="AE58" s="4">
        <f t="shared" si="62"/>
        <v>734.75416666666661</v>
      </c>
      <c r="AF58" s="4">
        <f t="shared" si="62"/>
        <v>734.75416666666661</v>
      </c>
      <c r="AG58" s="4">
        <f t="shared" si="62"/>
        <v>734.75416666666661</v>
      </c>
      <c r="AH58" s="4">
        <f t="shared" si="62"/>
        <v>734.75416666666661</v>
      </c>
      <c r="AI58" s="4">
        <f t="shared" si="62"/>
        <v>734.75416666666661</v>
      </c>
      <c r="AJ58" s="5">
        <f t="shared" si="62"/>
        <v>734.75416666666661</v>
      </c>
      <c r="AK58" s="4"/>
      <c r="AL58" s="4">
        <f t="shared" si="5"/>
        <v>8817.0499999999993</v>
      </c>
      <c r="AM58" s="3" t="s">
        <v>69</v>
      </c>
      <c r="AR58" s="4">
        <f>10373/12</f>
        <v>864.41666666666663</v>
      </c>
      <c r="AS58" s="4">
        <f t="shared" ref="AS58:BC58" si="65">10373/12</f>
        <v>864.41666666666663</v>
      </c>
      <c r="AT58" s="4">
        <f t="shared" si="65"/>
        <v>864.41666666666663</v>
      </c>
      <c r="AU58" s="4">
        <f t="shared" si="65"/>
        <v>864.41666666666663</v>
      </c>
      <c r="AV58" s="4">
        <f t="shared" si="65"/>
        <v>864.41666666666663</v>
      </c>
      <c r="AW58" s="4">
        <f t="shared" si="65"/>
        <v>864.41666666666663</v>
      </c>
      <c r="AX58" s="4">
        <f t="shared" si="65"/>
        <v>864.41666666666663</v>
      </c>
      <c r="AY58" s="4">
        <f t="shared" si="65"/>
        <v>864.41666666666663</v>
      </c>
      <c r="AZ58" s="4">
        <f t="shared" si="65"/>
        <v>864.41666666666663</v>
      </c>
      <c r="BA58" s="4">
        <f t="shared" si="65"/>
        <v>864.41666666666663</v>
      </c>
      <c r="BB58" s="4">
        <f t="shared" si="65"/>
        <v>864.41666666666663</v>
      </c>
      <c r="BC58" s="4">
        <f t="shared" si="65"/>
        <v>864.41666666666663</v>
      </c>
      <c r="BD58" s="4"/>
      <c r="BE58" s="4">
        <f t="shared" si="6"/>
        <v>10373</v>
      </c>
    </row>
    <row r="59" spans="1:57" ht="14.45" x14ac:dyDescent="0.35">
      <c r="A59" s="3" t="s">
        <v>70</v>
      </c>
      <c r="F59" s="4">
        <f>AR59*0.7</f>
        <v>606.66666666666663</v>
      </c>
      <c r="G59" s="4">
        <f t="shared" si="61"/>
        <v>606.66666666666663</v>
      </c>
      <c r="H59" s="4">
        <f t="shared" si="61"/>
        <v>606.66666666666663</v>
      </c>
      <c r="I59" s="4">
        <f t="shared" si="61"/>
        <v>606.66666666666663</v>
      </c>
      <c r="J59" s="4">
        <f t="shared" si="61"/>
        <v>606.66666666666663</v>
      </c>
      <c r="K59" s="4">
        <f t="shared" si="61"/>
        <v>606.66666666666663</v>
      </c>
      <c r="L59" s="4">
        <f t="shared" si="61"/>
        <v>606.66666666666663</v>
      </c>
      <c r="M59" s="4">
        <f t="shared" si="61"/>
        <v>606.66666666666663</v>
      </c>
      <c r="N59" s="4">
        <f t="shared" si="61"/>
        <v>606.66666666666663</v>
      </c>
      <c r="O59" s="4">
        <f t="shared" si="61"/>
        <v>606.66666666666663</v>
      </c>
      <c r="P59" s="4">
        <f t="shared" si="61"/>
        <v>606.66666666666663</v>
      </c>
      <c r="Q59" s="4">
        <f t="shared" si="61"/>
        <v>606.66666666666663</v>
      </c>
      <c r="R59" s="4"/>
      <c r="S59" s="4">
        <f t="shared" si="3"/>
        <v>7280.0000000000009</v>
      </c>
      <c r="T59" s="3" t="s">
        <v>70</v>
      </c>
      <c r="Y59" s="4">
        <f t="shared" si="64"/>
        <v>736.66666666666663</v>
      </c>
      <c r="Z59" s="4">
        <f t="shared" si="62"/>
        <v>736.66666666666663</v>
      </c>
      <c r="AA59" s="4">
        <f t="shared" si="62"/>
        <v>736.66666666666663</v>
      </c>
      <c r="AB59" s="4">
        <f t="shared" si="62"/>
        <v>736.66666666666663</v>
      </c>
      <c r="AC59" s="4">
        <f t="shared" si="62"/>
        <v>736.66666666666663</v>
      </c>
      <c r="AD59" s="4">
        <f t="shared" si="62"/>
        <v>736.66666666666663</v>
      </c>
      <c r="AE59" s="4">
        <f t="shared" si="62"/>
        <v>736.66666666666663</v>
      </c>
      <c r="AF59" s="4">
        <f t="shared" si="62"/>
        <v>736.66666666666663</v>
      </c>
      <c r="AG59" s="4">
        <f t="shared" si="62"/>
        <v>736.66666666666663</v>
      </c>
      <c r="AH59" s="4">
        <f t="shared" si="62"/>
        <v>736.66666666666663</v>
      </c>
      <c r="AI59" s="4">
        <f t="shared" si="62"/>
        <v>736.66666666666663</v>
      </c>
      <c r="AJ59" s="4">
        <f t="shared" si="62"/>
        <v>736.66666666666663</v>
      </c>
      <c r="AK59" s="4"/>
      <c r="AL59" s="4">
        <f t="shared" si="5"/>
        <v>8840.0000000000018</v>
      </c>
      <c r="AM59" s="3" t="s">
        <v>70</v>
      </c>
      <c r="AR59" s="4">
        <f>10400/12</f>
        <v>866.66666666666663</v>
      </c>
      <c r="AS59" s="4">
        <f t="shared" ref="AS59:BC59" si="66">10400/12</f>
        <v>866.66666666666663</v>
      </c>
      <c r="AT59" s="4">
        <f t="shared" si="66"/>
        <v>866.66666666666663</v>
      </c>
      <c r="AU59" s="4">
        <f t="shared" si="66"/>
        <v>866.66666666666663</v>
      </c>
      <c r="AV59" s="4">
        <f t="shared" si="66"/>
        <v>866.66666666666663</v>
      </c>
      <c r="AW59" s="4">
        <f t="shared" si="66"/>
        <v>866.66666666666663</v>
      </c>
      <c r="AX59" s="4">
        <f t="shared" si="66"/>
        <v>866.66666666666663</v>
      </c>
      <c r="AY59" s="4">
        <f t="shared" si="66"/>
        <v>866.66666666666663</v>
      </c>
      <c r="AZ59" s="4">
        <f t="shared" si="66"/>
        <v>866.66666666666663</v>
      </c>
      <c r="BA59" s="4">
        <f t="shared" si="66"/>
        <v>866.66666666666663</v>
      </c>
      <c r="BB59" s="4">
        <f t="shared" si="66"/>
        <v>866.66666666666663</v>
      </c>
      <c r="BC59" s="4">
        <f t="shared" si="66"/>
        <v>866.66666666666663</v>
      </c>
      <c r="BD59" s="4"/>
      <c r="BE59" s="4">
        <f t="shared" si="6"/>
        <v>10400</v>
      </c>
    </row>
    <row r="60" spans="1:57" ht="14.45" x14ac:dyDescent="0.3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14.45" x14ac:dyDescent="0.35">
      <c r="A61" s="3" t="s">
        <v>71</v>
      </c>
      <c r="B61" s="3"/>
      <c r="C61" s="3"/>
      <c r="D61" s="3"/>
      <c r="E61" s="3"/>
      <c r="F61" s="9">
        <f t="shared" ref="F61:Q61" si="67">F7+F22+F28+F48+F54+F55+F56+F57+F58+F59</f>
        <v>148843.21134920634</v>
      </c>
      <c r="G61" s="9">
        <f t="shared" si="67"/>
        <v>20763.644444444439</v>
      </c>
      <c r="H61" s="9">
        <f t="shared" si="67"/>
        <v>17502.644444444439</v>
      </c>
      <c r="I61" s="9">
        <f t="shared" si="67"/>
        <v>21849.04444444444</v>
      </c>
      <c r="J61" s="9">
        <f t="shared" si="67"/>
        <v>18125.894444444439</v>
      </c>
      <c r="K61" s="9">
        <f t="shared" si="67"/>
        <v>21670.823015873011</v>
      </c>
      <c r="L61" s="9">
        <f t="shared" si="67"/>
        <v>28426.399444444443</v>
      </c>
      <c r="M61" s="9">
        <f t="shared" si="67"/>
        <v>25295.074444444439</v>
      </c>
      <c r="N61" s="9">
        <f t="shared" si="67"/>
        <v>27329.595873015871</v>
      </c>
      <c r="O61" s="9">
        <f t="shared" si="67"/>
        <v>15753.77301587301</v>
      </c>
      <c r="P61" s="9">
        <f t="shared" si="67"/>
        <v>23261.97444444444</v>
      </c>
      <c r="Q61" s="9">
        <f t="shared" si="67"/>
        <v>28818.725396825394</v>
      </c>
      <c r="R61" s="9"/>
      <c r="S61" s="9">
        <f>S7+S22+S28+S48+S54+S55+S56+S57+S58+S59</f>
        <v>397640.80476190464</v>
      </c>
      <c r="T61" s="3" t="s">
        <v>71</v>
      </c>
      <c r="U61" s="3"/>
      <c r="V61" s="3"/>
      <c r="W61" s="3"/>
      <c r="X61" s="3"/>
      <c r="Y61" s="9">
        <f t="shared" ref="Y61:AJ61" si="68">Y7+Y22+Y28+Y48+Y54+Y55+Y56+Y57+Y58+Y59</f>
        <v>81744.76523809522</v>
      </c>
      <c r="Z61" s="9">
        <f t="shared" si="68"/>
        <v>28720.195238095232</v>
      </c>
      <c r="AA61" s="9">
        <f t="shared" si="68"/>
        <v>23653.724999999988</v>
      </c>
      <c r="AB61" s="9">
        <f t="shared" si="68"/>
        <v>28569.724999999988</v>
      </c>
      <c r="AC61" s="9">
        <f t="shared" si="68"/>
        <v>24416.074999999993</v>
      </c>
      <c r="AD61" s="9">
        <f t="shared" si="68"/>
        <v>30370.284523809514</v>
      </c>
      <c r="AE61" s="9">
        <f t="shared" si="68"/>
        <v>85040.26523809522</v>
      </c>
      <c r="AF61" s="9">
        <f t="shared" si="68"/>
        <v>33957.340238095225</v>
      </c>
      <c r="AG61" s="9">
        <f t="shared" si="68"/>
        <v>35995.69738095237</v>
      </c>
      <c r="AH61" s="9">
        <f t="shared" si="68"/>
        <v>21871.284523809514</v>
      </c>
      <c r="AI61" s="9">
        <f t="shared" si="68"/>
        <v>31718.340238095228</v>
      </c>
      <c r="AJ61" s="9">
        <f t="shared" si="68"/>
        <v>37759.402380952364</v>
      </c>
      <c r="AK61" s="9"/>
      <c r="AL61" s="9">
        <f>AL7+AL22+AL28+AL48+AL54+AL55+AL56+AL57+AL58+AL59</f>
        <v>463817.09999999992</v>
      </c>
      <c r="AM61" s="3" t="s">
        <v>71</v>
      </c>
      <c r="AN61" s="3"/>
      <c r="AO61" s="3"/>
      <c r="AP61" s="3"/>
      <c r="AQ61" s="3"/>
      <c r="AR61" s="9">
        <f t="shared" ref="AR61:BC61" si="69">AR7+AR22+AR28+AR48+AR54+AR55+AR56+AR57+AR58+AR59</f>
        <v>81975.534603174616</v>
      </c>
      <c r="AS61" s="9">
        <f t="shared" si="69"/>
        <v>35412.174603174586</v>
      </c>
      <c r="AT61" s="9">
        <f t="shared" si="69"/>
        <v>29709.222222222212</v>
      </c>
      <c r="AU61" s="9">
        <f t="shared" si="69"/>
        <v>35405.222222222204</v>
      </c>
      <c r="AV61" s="9">
        <f t="shared" si="69"/>
        <v>31100.222222222215</v>
      </c>
      <c r="AW61" s="9">
        <f t="shared" si="69"/>
        <v>38889.746031746014</v>
      </c>
      <c r="AX61" s="9">
        <f t="shared" si="69"/>
        <v>85271.034603174616</v>
      </c>
      <c r="AY61" s="9">
        <f t="shared" si="69"/>
        <v>40755.034603174579</v>
      </c>
      <c r="AZ61" s="9">
        <f t="shared" si="69"/>
        <v>42507.677460317442</v>
      </c>
      <c r="BA61" s="9">
        <f t="shared" si="69"/>
        <v>27659.246031746025</v>
      </c>
      <c r="BB61" s="9">
        <f t="shared" si="69"/>
        <v>38696.034603174579</v>
      </c>
      <c r="BC61" s="9">
        <f t="shared" si="69"/>
        <v>43538.867936507922</v>
      </c>
      <c r="BD61" s="9"/>
      <c r="BE61" s="9">
        <f>BE7+BE22+BE28+BE48+BE54+BE55+BE56+BE57+BE58+BE59</f>
        <v>530920.01714285696</v>
      </c>
    </row>
    <row r="62" spans="1:57" s="3" customFormat="1" ht="14.45" x14ac:dyDescent="0.35">
      <c r="A62" s="3" t="s">
        <v>72</v>
      </c>
      <c r="F62" s="9">
        <f t="shared" ref="F62:Q62" si="70">(F22+F28+F48+F54+F55+F56+F57+F59)*0.2</f>
        <v>5647.6239365079346</v>
      </c>
      <c r="G62" s="9">
        <f t="shared" si="70"/>
        <v>4031.7105555555545</v>
      </c>
      <c r="H62" s="9">
        <f t="shared" si="70"/>
        <v>3379.5105555555547</v>
      </c>
      <c r="I62" s="9">
        <f t="shared" si="70"/>
        <v>4248.7905555555544</v>
      </c>
      <c r="J62" s="9">
        <f t="shared" si="70"/>
        <v>3504.1605555555543</v>
      </c>
      <c r="K62" s="9">
        <f t="shared" si="70"/>
        <v>4213.1462698412688</v>
      </c>
      <c r="L62" s="9">
        <f t="shared" si="70"/>
        <v>5564.2615555555558</v>
      </c>
      <c r="M62" s="9">
        <f t="shared" si="70"/>
        <v>4937.9965555555546</v>
      </c>
      <c r="N62" s="9">
        <f t="shared" si="70"/>
        <v>5344.9008412698413</v>
      </c>
      <c r="O62" s="9">
        <f t="shared" si="70"/>
        <v>3029.7362698412689</v>
      </c>
      <c r="P62" s="9">
        <f t="shared" si="70"/>
        <v>4531.3765555555547</v>
      </c>
      <c r="Q62" s="9">
        <f t="shared" si="70"/>
        <v>5642.7267460317453</v>
      </c>
      <c r="R62" s="9"/>
      <c r="S62" s="9">
        <f t="shared" ref="S62" si="71">SUM(F62:Q62)</f>
        <v>54075.940952380937</v>
      </c>
      <c r="T62" s="3" t="s">
        <v>72</v>
      </c>
      <c r="Y62" s="9">
        <f t="shared" ref="Y62:AJ62" si="72">(Y22+Y28+Y48+Y54+Y55+Y56+Y57+Y59)*0.2</f>
        <v>6702.0022142857124</v>
      </c>
      <c r="Z62" s="9">
        <f t="shared" si="72"/>
        <v>5597.0882142857135</v>
      </c>
      <c r="AA62" s="9">
        <f t="shared" si="72"/>
        <v>4583.7941666666648</v>
      </c>
      <c r="AB62" s="9">
        <f t="shared" si="72"/>
        <v>5566.9941666666646</v>
      </c>
      <c r="AC62" s="9">
        <f t="shared" si="72"/>
        <v>4736.2641666666659</v>
      </c>
      <c r="AD62" s="9">
        <f t="shared" si="72"/>
        <v>5927.1060714285704</v>
      </c>
      <c r="AE62" s="9">
        <f t="shared" si="72"/>
        <v>7361.1022142857128</v>
      </c>
      <c r="AF62" s="9">
        <f t="shared" si="72"/>
        <v>6644.5172142857118</v>
      </c>
      <c r="AG62" s="9">
        <f t="shared" si="72"/>
        <v>7052.1886428571415</v>
      </c>
      <c r="AH62" s="9">
        <f t="shared" si="72"/>
        <v>4227.3060714285702</v>
      </c>
      <c r="AI62" s="9">
        <f t="shared" si="72"/>
        <v>6196.7172142857125</v>
      </c>
      <c r="AJ62" s="9">
        <f t="shared" si="72"/>
        <v>7404.9296428571397</v>
      </c>
      <c r="AK62" s="9"/>
      <c r="AL62" s="9">
        <f t="shared" ref="AL62" si="73">SUM(Y62:AJ62)</f>
        <v>72000.00999999998</v>
      </c>
      <c r="AM62" s="3" t="s">
        <v>72</v>
      </c>
      <c r="AR62" s="9">
        <f t="shared" ref="AR62:BC62" si="74">(AR22+AR28+AR48+AR54+AR55+AR56+AR57+AR59)*0.2</f>
        <v>8222.2235873015834</v>
      </c>
      <c r="AS62" s="9">
        <f t="shared" si="74"/>
        <v>6909.5515873015847</v>
      </c>
      <c r="AT62" s="9">
        <f t="shared" si="74"/>
        <v>5768.9611111111089</v>
      </c>
      <c r="AU62" s="9">
        <f t="shared" si="74"/>
        <v>6908.1611111111088</v>
      </c>
      <c r="AV62" s="9">
        <f t="shared" si="74"/>
        <v>6047.1611111111097</v>
      </c>
      <c r="AW62" s="9">
        <f t="shared" si="74"/>
        <v>7605.0658730158702</v>
      </c>
      <c r="AX62" s="9">
        <f t="shared" si="74"/>
        <v>8881.3235873015838</v>
      </c>
      <c r="AY62" s="9">
        <f t="shared" si="74"/>
        <v>7978.123587301583</v>
      </c>
      <c r="AZ62" s="9">
        <f t="shared" si="74"/>
        <v>8328.6521587301559</v>
      </c>
      <c r="BA62" s="9">
        <f t="shared" si="74"/>
        <v>5358.9658730158717</v>
      </c>
      <c r="BB62" s="9">
        <f t="shared" si="74"/>
        <v>7566.3235873015838</v>
      </c>
      <c r="BC62" s="9">
        <f t="shared" si="74"/>
        <v>8534.8902539682513</v>
      </c>
      <c r="BD62" s="9"/>
      <c r="BE62" s="9">
        <f t="shared" ref="BE62" si="75">SUM(AR62:BC62)</f>
        <v>88109.403428571386</v>
      </c>
    </row>
    <row r="63" spans="1:57" thickBot="1" x14ac:dyDescent="0.4">
      <c r="A63" s="1" t="s">
        <v>73</v>
      </c>
      <c r="F63" s="8">
        <f>SUM(F61:F62)</f>
        <v>154490.83528571427</v>
      </c>
      <c r="G63" s="8">
        <f t="shared" ref="G63:S63" si="76">SUM(G61:G62)</f>
        <v>24795.354999999992</v>
      </c>
      <c r="H63" s="8">
        <f t="shared" si="76"/>
        <v>20882.154999999992</v>
      </c>
      <c r="I63" s="8">
        <f t="shared" si="76"/>
        <v>26097.834999999995</v>
      </c>
      <c r="J63" s="8">
        <f t="shared" si="76"/>
        <v>21630.054999999993</v>
      </c>
      <c r="K63" s="8">
        <f t="shared" si="76"/>
        <v>25883.96928571428</v>
      </c>
      <c r="L63" s="8">
        <f t="shared" si="76"/>
        <v>33990.661</v>
      </c>
      <c r="M63" s="8">
        <f t="shared" si="76"/>
        <v>30233.070999999993</v>
      </c>
      <c r="N63" s="8">
        <f t="shared" si="76"/>
        <v>32674.496714285713</v>
      </c>
      <c r="O63" s="8">
        <f t="shared" si="76"/>
        <v>18783.509285714281</v>
      </c>
      <c r="P63" s="8">
        <f t="shared" si="76"/>
        <v>27793.350999999995</v>
      </c>
      <c r="Q63" s="8">
        <f t="shared" si="76"/>
        <v>34461.452142857139</v>
      </c>
      <c r="R63" s="8"/>
      <c r="S63" s="11">
        <f t="shared" si="76"/>
        <v>451716.74571428559</v>
      </c>
      <c r="T63" s="1" t="s">
        <v>73</v>
      </c>
      <c r="Y63" s="8">
        <f>SUM(Y61:Y62)</f>
        <v>88446.76745238094</v>
      </c>
      <c r="Z63" s="8">
        <f t="shared" ref="Z63:AJ63" si="77">SUM(Z61:Z62)</f>
        <v>34317.283452380943</v>
      </c>
      <c r="AA63" s="8">
        <f t="shared" si="77"/>
        <v>28237.519166666651</v>
      </c>
      <c r="AB63" s="8">
        <f t="shared" si="77"/>
        <v>34136.719166666655</v>
      </c>
      <c r="AC63" s="8">
        <f t="shared" si="77"/>
        <v>29152.339166666658</v>
      </c>
      <c r="AD63" s="8">
        <f t="shared" si="77"/>
        <v>36297.390595238088</v>
      </c>
      <c r="AE63" s="8">
        <f t="shared" si="77"/>
        <v>92401.367452380931</v>
      </c>
      <c r="AF63" s="8">
        <f t="shared" si="77"/>
        <v>40601.857452380937</v>
      </c>
      <c r="AG63" s="8">
        <f t="shared" si="77"/>
        <v>43047.886023809508</v>
      </c>
      <c r="AH63" s="8">
        <f t="shared" si="77"/>
        <v>26098.590595238085</v>
      </c>
      <c r="AI63" s="8">
        <f t="shared" si="77"/>
        <v>37915.057452380941</v>
      </c>
      <c r="AJ63" s="8">
        <f t="shared" si="77"/>
        <v>45164.332023809504</v>
      </c>
      <c r="AK63" s="8"/>
      <c r="AL63" s="11">
        <f t="shared" ref="AL63" si="78">SUM(AL61:AL62)</f>
        <v>535817.10999999987</v>
      </c>
      <c r="AM63" s="1" t="s">
        <v>73</v>
      </c>
      <c r="AR63" s="8">
        <f>SUM(AR61:AR62)</f>
        <v>90197.758190476205</v>
      </c>
      <c r="AS63" s="8">
        <f t="shared" ref="AS63:BC63" si="79">SUM(AS61:AS62)</f>
        <v>42321.726190476169</v>
      </c>
      <c r="AT63" s="8">
        <f t="shared" si="79"/>
        <v>35478.18333333332</v>
      </c>
      <c r="AU63" s="8">
        <f t="shared" si="79"/>
        <v>42313.383333333317</v>
      </c>
      <c r="AV63" s="8">
        <f t="shared" si="79"/>
        <v>37147.383333333324</v>
      </c>
      <c r="AW63" s="8">
        <f t="shared" si="79"/>
        <v>46494.811904761882</v>
      </c>
      <c r="AX63" s="8">
        <f t="shared" si="79"/>
        <v>94152.358190476196</v>
      </c>
      <c r="AY63" s="8">
        <f t="shared" si="79"/>
        <v>48733.158190476162</v>
      </c>
      <c r="AZ63" s="8">
        <f t="shared" si="79"/>
        <v>50836.329619047596</v>
      </c>
      <c r="BA63" s="8">
        <f t="shared" si="79"/>
        <v>33018.211904761898</v>
      </c>
      <c r="BB63" s="8">
        <f t="shared" si="79"/>
        <v>46262.358190476167</v>
      </c>
      <c r="BC63" s="8">
        <f t="shared" si="79"/>
        <v>52073.758190476176</v>
      </c>
      <c r="BD63" s="8"/>
      <c r="BE63" s="11">
        <f t="shared" ref="BE63" si="80">SUM(BE61:BE62)</f>
        <v>619029.42057142837</v>
      </c>
    </row>
    <row r="64" spans="1:57" thickTop="1" x14ac:dyDescent="0.3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ht="14.45" x14ac:dyDescent="0.35">
      <c r="A65" s="1" t="s">
        <v>74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1" t="s">
        <v>74</v>
      </c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1" t="s">
        <v>74</v>
      </c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 ht="14.45" x14ac:dyDescent="0.3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57" ht="14.45" hidden="1" outlineLevel="1" x14ac:dyDescent="0.35">
      <c r="A67" s="1" t="s">
        <v>23</v>
      </c>
      <c r="C67" t="s">
        <v>75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>
        <f t="shared" ref="S67:S98" si="81">SUM(F67:Q67)</f>
        <v>0</v>
      </c>
      <c r="T67" s="1" t="s">
        <v>23</v>
      </c>
      <c r="V67" t="s">
        <v>75</v>
      </c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>
        <f t="shared" ref="AL67:AL98" si="82">SUM(Y67:AJ67)</f>
        <v>0</v>
      </c>
      <c r="AM67" s="1" t="s">
        <v>23</v>
      </c>
      <c r="AO67" t="s">
        <v>75</v>
      </c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>
        <f t="shared" ref="BE67:BE98" si="83">SUM(AR67:BC67)</f>
        <v>0</v>
      </c>
    </row>
    <row r="68" spans="1:57" ht="14.45" hidden="1" outlineLevel="1" x14ac:dyDescent="0.35">
      <c r="A68" t="s">
        <v>58</v>
      </c>
      <c r="C68" t="s">
        <v>25</v>
      </c>
      <c r="F68" s="4">
        <f>AR68*0.9</f>
        <v>0</v>
      </c>
      <c r="G68" s="4">
        <f t="shared" ref="G68:Q72" si="84">AS68*0.9</f>
        <v>0</v>
      </c>
      <c r="H68" s="4">
        <f t="shared" si="84"/>
        <v>0</v>
      </c>
      <c r="I68" s="4">
        <f t="shared" si="84"/>
        <v>0</v>
      </c>
      <c r="J68" s="4">
        <f t="shared" si="84"/>
        <v>0</v>
      </c>
      <c r="K68" s="4">
        <f t="shared" si="84"/>
        <v>0</v>
      </c>
      <c r="L68" s="4">
        <f t="shared" si="84"/>
        <v>0</v>
      </c>
      <c r="M68" s="4">
        <f t="shared" si="84"/>
        <v>0</v>
      </c>
      <c r="N68" s="4">
        <f t="shared" si="84"/>
        <v>716.04000000000008</v>
      </c>
      <c r="O68" s="4">
        <f t="shared" si="84"/>
        <v>716.04000000000008</v>
      </c>
      <c r="P68" s="4">
        <f t="shared" si="84"/>
        <v>0</v>
      </c>
      <c r="Q68" s="4">
        <f t="shared" si="84"/>
        <v>0</v>
      </c>
      <c r="R68" s="4"/>
      <c r="S68" s="4">
        <f t="shared" si="81"/>
        <v>1432.0800000000002</v>
      </c>
      <c r="T68" t="s">
        <v>58</v>
      </c>
      <c r="V68" t="s">
        <v>25</v>
      </c>
      <c r="Y68" s="4">
        <f>AR68</f>
        <v>0</v>
      </c>
      <c r="Z68" s="4">
        <f t="shared" ref="Z68:AJ72" si="85">AS68</f>
        <v>0</v>
      </c>
      <c r="AA68" s="4">
        <f t="shared" si="85"/>
        <v>0</v>
      </c>
      <c r="AB68" s="4">
        <f t="shared" si="85"/>
        <v>0</v>
      </c>
      <c r="AC68" s="4">
        <f t="shared" si="85"/>
        <v>0</v>
      </c>
      <c r="AD68" s="4">
        <f t="shared" si="85"/>
        <v>0</v>
      </c>
      <c r="AE68" s="4">
        <f t="shared" si="85"/>
        <v>0</v>
      </c>
      <c r="AF68" s="4">
        <f t="shared" si="85"/>
        <v>0</v>
      </c>
      <c r="AG68" s="4">
        <f t="shared" si="85"/>
        <v>795.6</v>
      </c>
      <c r="AH68" s="4">
        <f t="shared" si="85"/>
        <v>795.6</v>
      </c>
      <c r="AI68" s="4">
        <f t="shared" si="85"/>
        <v>0</v>
      </c>
      <c r="AJ68" s="4">
        <f t="shared" si="85"/>
        <v>0</v>
      </c>
      <c r="AK68" s="4"/>
      <c r="AL68" s="4">
        <f t="shared" si="82"/>
        <v>1591.2</v>
      </c>
      <c r="AM68" t="s">
        <v>58</v>
      </c>
      <c r="AO68" t="s">
        <v>25</v>
      </c>
      <c r="AR68" s="4"/>
      <c r="AS68" s="4"/>
      <c r="AT68" s="4"/>
      <c r="AU68" s="4"/>
      <c r="AV68" s="4"/>
      <c r="AW68" s="4"/>
      <c r="AX68" s="4"/>
      <c r="AY68" s="4"/>
      <c r="AZ68" s="4">
        <f>1591.2/2</f>
        <v>795.6</v>
      </c>
      <c r="BA68" s="4">
        <f>1591.2/2</f>
        <v>795.6</v>
      </c>
      <c r="BB68" s="4"/>
      <c r="BC68" s="4"/>
      <c r="BD68" s="4"/>
      <c r="BE68" s="4">
        <f t="shared" si="83"/>
        <v>1591.2</v>
      </c>
    </row>
    <row r="69" spans="1:57" ht="14.45" hidden="1" outlineLevel="1" x14ac:dyDescent="0.35">
      <c r="C69" t="s">
        <v>27</v>
      </c>
      <c r="F69" s="4">
        <f t="shared" ref="F69:F72" si="86">AR69*0.9</f>
        <v>0</v>
      </c>
      <c r="G69" s="4">
        <f t="shared" si="84"/>
        <v>0</v>
      </c>
      <c r="H69" s="4">
        <f t="shared" si="84"/>
        <v>0</v>
      </c>
      <c r="I69" s="4">
        <f t="shared" si="84"/>
        <v>716.04000000000008</v>
      </c>
      <c r="J69" s="4">
        <f t="shared" si="84"/>
        <v>0</v>
      </c>
      <c r="K69" s="4">
        <f t="shared" si="84"/>
        <v>0</v>
      </c>
      <c r="L69" s="4">
        <f t="shared" si="84"/>
        <v>0</v>
      </c>
      <c r="M69" s="4">
        <f t="shared" si="84"/>
        <v>0</v>
      </c>
      <c r="N69" s="4">
        <f t="shared" si="84"/>
        <v>0</v>
      </c>
      <c r="O69" s="4">
        <f t="shared" si="84"/>
        <v>0</v>
      </c>
      <c r="P69" s="4">
        <f t="shared" si="84"/>
        <v>0</v>
      </c>
      <c r="Q69" s="4">
        <f t="shared" si="84"/>
        <v>0</v>
      </c>
      <c r="R69" s="4"/>
      <c r="S69" s="4">
        <f t="shared" si="81"/>
        <v>716.04000000000008</v>
      </c>
      <c r="V69" t="s">
        <v>27</v>
      </c>
      <c r="Y69" s="4">
        <f t="shared" ref="Y69:Y72" si="87">AR69</f>
        <v>0</v>
      </c>
      <c r="Z69" s="4">
        <f t="shared" si="85"/>
        <v>0</v>
      </c>
      <c r="AA69" s="4">
        <f t="shared" si="85"/>
        <v>0</v>
      </c>
      <c r="AB69" s="4">
        <f t="shared" si="85"/>
        <v>795.6</v>
      </c>
      <c r="AC69" s="4">
        <f t="shared" si="85"/>
        <v>0</v>
      </c>
      <c r="AD69" s="4">
        <f t="shared" si="85"/>
        <v>0</v>
      </c>
      <c r="AE69" s="4">
        <f t="shared" si="85"/>
        <v>0</v>
      </c>
      <c r="AF69" s="4">
        <f t="shared" si="85"/>
        <v>0</v>
      </c>
      <c r="AG69" s="4">
        <f t="shared" si="85"/>
        <v>0</v>
      </c>
      <c r="AH69" s="4">
        <f t="shared" si="85"/>
        <v>0</v>
      </c>
      <c r="AI69" s="4">
        <f t="shared" si="85"/>
        <v>0</v>
      </c>
      <c r="AJ69" s="4">
        <f t="shared" si="85"/>
        <v>0</v>
      </c>
      <c r="AK69" s="4"/>
      <c r="AL69" s="4">
        <f t="shared" si="82"/>
        <v>795.6</v>
      </c>
      <c r="AO69" t="s">
        <v>27</v>
      </c>
      <c r="AR69" s="4"/>
      <c r="AS69" s="4"/>
      <c r="AT69" s="4"/>
      <c r="AU69" s="4">
        <v>795.6</v>
      </c>
      <c r="AV69" s="4"/>
      <c r="AW69" s="4"/>
      <c r="AX69" s="4"/>
      <c r="AY69" s="4"/>
      <c r="AZ69" s="4"/>
      <c r="BA69" s="4"/>
      <c r="BB69" s="4"/>
      <c r="BC69" s="4"/>
      <c r="BD69" s="4"/>
      <c r="BE69" s="4">
        <f t="shared" si="83"/>
        <v>795.6</v>
      </c>
    </row>
    <row r="70" spans="1:57" ht="14.45" hidden="1" outlineLevel="1" x14ac:dyDescent="0.35">
      <c r="C70" t="s">
        <v>28</v>
      </c>
      <c r="F70" s="4">
        <f t="shared" si="86"/>
        <v>0</v>
      </c>
      <c r="G70" s="4">
        <f t="shared" si="84"/>
        <v>0</v>
      </c>
      <c r="H70" s="4">
        <f t="shared" si="84"/>
        <v>0</v>
      </c>
      <c r="I70" s="4">
        <f t="shared" si="84"/>
        <v>0</v>
      </c>
      <c r="J70" s="4">
        <f t="shared" si="84"/>
        <v>0</v>
      </c>
      <c r="K70" s="4">
        <f t="shared" si="84"/>
        <v>0</v>
      </c>
      <c r="L70" s="4">
        <f t="shared" si="84"/>
        <v>859.24800000000005</v>
      </c>
      <c r="M70" s="4">
        <f t="shared" si="84"/>
        <v>0</v>
      </c>
      <c r="N70" s="4">
        <f t="shared" si="84"/>
        <v>0</v>
      </c>
      <c r="O70" s="4">
        <f t="shared" si="84"/>
        <v>0</v>
      </c>
      <c r="P70" s="4">
        <f t="shared" si="84"/>
        <v>0</v>
      </c>
      <c r="Q70" s="4">
        <f t="shared" si="84"/>
        <v>859.24800000000005</v>
      </c>
      <c r="R70" s="4"/>
      <c r="S70" s="4">
        <f t="shared" si="81"/>
        <v>1718.4960000000001</v>
      </c>
      <c r="V70" t="s">
        <v>28</v>
      </c>
      <c r="Y70" s="4">
        <f t="shared" si="87"/>
        <v>0</v>
      </c>
      <c r="Z70" s="4">
        <f t="shared" si="85"/>
        <v>0</v>
      </c>
      <c r="AA70" s="4">
        <f t="shared" si="85"/>
        <v>0</v>
      </c>
      <c r="AB70" s="4">
        <f t="shared" si="85"/>
        <v>0</v>
      </c>
      <c r="AC70" s="4">
        <f t="shared" si="85"/>
        <v>0</v>
      </c>
      <c r="AD70" s="4">
        <f t="shared" si="85"/>
        <v>0</v>
      </c>
      <c r="AE70" s="4">
        <f t="shared" si="85"/>
        <v>954.72</v>
      </c>
      <c r="AF70" s="4">
        <f t="shared" si="85"/>
        <v>0</v>
      </c>
      <c r="AG70" s="4">
        <f t="shared" si="85"/>
        <v>0</v>
      </c>
      <c r="AH70" s="4">
        <f t="shared" si="85"/>
        <v>0</v>
      </c>
      <c r="AI70" s="4">
        <f t="shared" si="85"/>
        <v>0</v>
      </c>
      <c r="AJ70" s="4">
        <f t="shared" si="85"/>
        <v>954.72</v>
      </c>
      <c r="AK70" s="4"/>
      <c r="AL70" s="4">
        <f t="shared" si="82"/>
        <v>1909.44</v>
      </c>
      <c r="AO70" t="s">
        <v>28</v>
      </c>
      <c r="AR70" s="4"/>
      <c r="AS70" s="4"/>
      <c r="AT70" s="4"/>
      <c r="AU70" s="4"/>
      <c r="AV70" s="4"/>
      <c r="AW70" s="4"/>
      <c r="AX70" s="4">
        <f>1909.44/2</f>
        <v>954.72</v>
      </c>
      <c r="AY70" s="4"/>
      <c r="AZ70" s="4"/>
      <c r="BA70" s="4"/>
      <c r="BB70" s="4"/>
      <c r="BC70" s="4">
        <f>1909.44/2</f>
        <v>954.72</v>
      </c>
      <c r="BD70" s="4"/>
      <c r="BE70" s="4">
        <f t="shared" si="83"/>
        <v>1909.44</v>
      </c>
    </row>
    <row r="71" spans="1:57" ht="14.45" hidden="1" outlineLevel="1" x14ac:dyDescent="0.35">
      <c r="C71" t="s">
        <v>30</v>
      </c>
      <c r="F71" s="4">
        <f t="shared" si="86"/>
        <v>143.208</v>
      </c>
      <c r="G71" s="4">
        <f t="shared" si="84"/>
        <v>0</v>
      </c>
      <c r="H71" s="4">
        <f t="shared" si="84"/>
        <v>0</v>
      </c>
      <c r="I71" s="4">
        <f t="shared" si="84"/>
        <v>0</v>
      </c>
      <c r="J71" s="4">
        <f t="shared" si="84"/>
        <v>0</v>
      </c>
      <c r="K71" s="4">
        <f t="shared" si="84"/>
        <v>0</v>
      </c>
      <c r="L71" s="4">
        <f t="shared" si="84"/>
        <v>0</v>
      </c>
      <c r="M71" s="4">
        <f t="shared" si="84"/>
        <v>0</v>
      </c>
      <c r="N71" s="4">
        <f t="shared" si="84"/>
        <v>143.208</v>
      </c>
      <c r="O71" s="4">
        <f t="shared" si="84"/>
        <v>0</v>
      </c>
      <c r="P71" s="4">
        <f t="shared" si="84"/>
        <v>0</v>
      </c>
      <c r="Q71" s="4">
        <f t="shared" si="84"/>
        <v>0</v>
      </c>
      <c r="R71" s="4"/>
      <c r="S71" s="4">
        <f t="shared" si="81"/>
        <v>286.416</v>
      </c>
      <c r="V71" t="s">
        <v>30</v>
      </c>
      <c r="Y71" s="4">
        <f t="shared" si="87"/>
        <v>159.12</v>
      </c>
      <c r="Z71" s="4">
        <f t="shared" si="85"/>
        <v>0</v>
      </c>
      <c r="AA71" s="4">
        <f t="shared" si="85"/>
        <v>0</v>
      </c>
      <c r="AB71" s="4">
        <f t="shared" si="85"/>
        <v>0</v>
      </c>
      <c r="AC71" s="4">
        <f t="shared" si="85"/>
        <v>0</v>
      </c>
      <c r="AD71" s="4">
        <f t="shared" si="85"/>
        <v>0</v>
      </c>
      <c r="AE71" s="4">
        <f t="shared" si="85"/>
        <v>0</v>
      </c>
      <c r="AF71" s="4">
        <f t="shared" si="85"/>
        <v>0</v>
      </c>
      <c r="AG71" s="4">
        <f t="shared" si="85"/>
        <v>159.12</v>
      </c>
      <c r="AH71" s="4">
        <f t="shared" si="85"/>
        <v>0</v>
      </c>
      <c r="AI71" s="4">
        <f t="shared" si="85"/>
        <v>0</v>
      </c>
      <c r="AJ71" s="4">
        <f t="shared" si="85"/>
        <v>0</v>
      </c>
      <c r="AK71" s="4"/>
      <c r="AL71" s="4">
        <f t="shared" si="82"/>
        <v>318.24</v>
      </c>
      <c r="AO71" t="s">
        <v>30</v>
      </c>
      <c r="AR71" s="4">
        <f>318.24/2</f>
        <v>159.12</v>
      </c>
      <c r="AS71" s="4"/>
      <c r="AT71" s="4"/>
      <c r="AU71" s="4"/>
      <c r="AV71" s="4"/>
      <c r="AW71" s="4"/>
      <c r="AX71" s="4"/>
      <c r="AY71" s="4"/>
      <c r="AZ71" s="4">
        <f>318.24/2</f>
        <v>159.12</v>
      </c>
      <c r="BA71" s="4"/>
      <c r="BB71" s="4"/>
      <c r="BC71" s="4"/>
      <c r="BD71" s="4"/>
      <c r="BE71" s="4">
        <f t="shared" si="83"/>
        <v>318.24</v>
      </c>
    </row>
    <row r="72" spans="1:57" ht="14.45" hidden="1" outlineLevel="1" x14ac:dyDescent="0.35">
      <c r="C72" t="s">
        <v>32</v>
      </c>
      <c r="F72" s="4">
        <f t="shared" si="86"/>
        <v>0</v>
      </c>
      <c r="G72" s="4">
        <f t="shared" si="84"/>
        <v>143.208</v>
      </c>
      <c r="H72" s="4">
        <f t="shared" si="84"/>
        <v>0</v>
      </c>
      <c r="I72" s="4">
        <f t="shared" si="84"/>
        <v>0</v>
      </c>
      <c r="J72" s="4">
        <f t="shared" si="84"/>
        <v>0</v>
      </c>
      <c r="K72" s="4">
        <f t="shared" si="84"/>
        <v>0</v>
      </c>
      <c r="L72" s="4">
        <f t="shared" si="84"/>
        <v>0</v>
      </c>
      <c r="M72" s="4">
        <f t="shared" si="84"/>
        <v>143.208</v>
      </c>
      <c r="N72" s="4">
        <f t="shared" si="84"/>
        <v>0</v>
      </c>
      <c r="O72" s="4">
        <f t="shared" si="84"/>
        <v>0</v>
      </c>
      <c r="P72" s="4">
        <f t="shared" si="84"/>
        <v>0</v>
      </c>
      <c r="Q72" s="4">
        <f t="shared" si="84"/>
        <v>0</v>
      </c>
      <c r="R72" s="4"/>
      <c r="S72" s="4">
        <f t="shared" si="81"/>
        <v>286.416</v>
      </c>
      <c r="V72" t="s">
        <v>32</v>
      </c>
      <c r="Y72" s="4">
        <f t="shared" si="87"/>
        <v>0</v>
      </c>
      <c r="Z72" s="4">
        <f t="shared" si="85"/>
        <v>159.12</v>
      </c>
      <c r="AA72" s="4">
        <f t="shared" si="85"/>
        <v>0</v>
      </c>
      <c r="AB72" s="4">
        <f t="shared" si="85"/>
        <v>0</v>
      </c>
      <c r="AC72" s="4">
        <f t="shared" si="85"/>
        <v>0</v>
      </c>
      <c r="AD72" s="4">
        <f t="shared" si="85"/>
        <v>0</v>
      </c>
      <c r="AE72" s="4">
        <f t="shared" si="85"/>
        <v>0</v>
      </c>
      <c r="AF72" s="4">
        <f t="shared" si="85"/>
        <v>159.12</v>
      </c>
      <c r="AG72" s="4">
        <f t="shared" si="85"/>
        <v>0</v>
      </c>
      <c r="AH72" s="4">
        <f t="shared" si="85"/>
        <v>0</v>
      </c>
      <c r="AI72" s="4">
        <f t="shared" si="85"/>
        <v>0</v>
      </c>
      <c r="AJ72" s="4">
        <f t="shared" si="85"/>
        <v>0</v>
      </c>
      <c r="AK72" s="4"/>
      <c r="AL72" s="4">
        <f t="shared" si="82"/>
        <v>318.24</v>
      </c>
      <c r="AO72" t="s">
        <v>32</v>
      </c>
      <c r="AR72" s="4"/>
      <c r="AS72" s="4">
        <f>318.24/2</f>
        <v>159.12</v>
      </c>
      <c r="AT72" s="4"/>
      <c r="AU72" s="4"/>
      <c r="AV72" s="4"/>
      <c r="AW72" s="4"/>
      <c r="AX72" s="4"/>
      <c r="AY72" s="4">
        <f>318.24/2</f>
        <v>159.12</v>
      </c>
      <c r="AZ72" s="4"/>
      <c r="BA72" s="4"/>
      <c r="BB72" s="4"/>
      <c r="BC72" s="4"/>
      <c r="BD72" s="4"/>
      <c r="BE72" s="4">
        <f t="shared" si="83"/>
        <v>318.24</v>
      </c>
    </row>
    <row r="73" spans="1:57" ht="14.45" hidden="1" outlineLevel="1" x14ac:dyDescent="0.35">
      <c r="A73" t="s">
        <v>59</v>
      </c>
      <c r="C73" t="s">
        <v>35</v>
      </c>
      <c r="F73" s="4">
        <f>AR73*0.75</f>
        <v>0</v>
      </c>
      <c r="G73" s="4">
        <f t="shared" ref="G73:Q76" si="88">AS73*0.75</f>
        <v>0</v>
      </c>
      <c r="H73" s="4">
        <f t="shared" si="88"/>
        <v>1116.18</v>
      </c>
      <c r="I73" s="4">
        <f t="shared" si="88"/>
        <v>1116.18</v>
      </c>
      <c r="J73" s="4">
        <f t="shared" si="88"/>
        <v>0</v>
      </c>
      <c r="K73" s="4">
        <f t="shared" si="88"/>
        <v>0</v>
      </c>
      <c r="L73" s="4">
        <f t="shared" si="88"/>
        <v>0</v>
      </c>
      <c r="M73" s="4">
        <f t="shared" si="88"/>
        <v>0</v>
      </c>
      <c r="N73" s="4">
        <f t="shared" si="88"/>
        <v>0</v>
      </c>
      <c r="O73" s="4">
        <f t="shared" si="88"/>
        <v>0</v>
      </c>
      <c r="P73" s="4">
        <f t="shared" si="88"/>
        <v>0</v>
      </c>
      <c r="Q73" s="4">
        <f t="shared" si="88"/>
        <v>1116.18</v>
      </c>
      <c r="R73" s="4"/>
      <c r="S73" s="4">
        <f t="shared" si="81"/>
        <v>3348.54</v>
      </c>
      <c r="T73" t="s">
        <v>59</v>
      </c>
      <c r="V73" t="s">
        <v>35</v>
      </c>
      <c r="Y73" s="4">
        <f>AR73*0.85</f>
        <v>0</v>
      </c>
      <c r="Z73" s="4">
        <f t="shared" ref="Z73:AJ76" si="89">AS73*0.85</f>
        <v>0</v>
      </c>
      <c r="AA73" s="4">
        <f t="shared" si="89"/>
        <v>1265.0039999999999</v>
      </c>
      <c r="AB73" s="4">
        <f t="shared" si="89"/>
        <v>1265.0039999999999</v>
      </c>
      <c r="AC73" s="4">
        <f t="shared" si="89"/>
        <v>0</v>
      </c>
      <c r="AD73" s="4">
        <f t="shared" si="89"/>
        <v>0</v>
      </c>
      <c r="AE73" s="4">
        <f t="shared" si="89"/>
        <v>0</v>
      </c>
      <c r="AF73" s="4">
        <f t="shared" si="89"/>
        <v>0</v>
      </c>
      <c r="AG73" s="4">
        <f t="shared" si="89"/>
        <v>0</v>
      </c>
      <c r="AH73" s="4">
        <f t="shared" si="89"/>
        <v>0</v>
      </c>
      <c r="AI73" s="4">
        <f t="shared" si="89"/>
        <v>0</v>
      </c>
      <c r="AJ73" s="4">
        <f t="shared" si="89"/>
        <v>1265.0039999999999</v>
      </c>
      <c r="AK73" s="4"/>
      <c r="AL73" s="4">
        <f t="shared" si="82"/>
        <v>3795.0119999999997</v>
      </c>
      <c r="AM73" t="s">
        <v>59</v>
      </c>
      <c r="AO73" t="s">
        <v>35</v>
      </c>
      <c r="AR73" s="4"/>
      <c r="AS73" s="4"/>
      <c r="AT73" s="4">
        <f>4464.72/3</f>
        <v>1488.24</v>
      </c>
      <c r="AU73" s="4">
        <f>4464.72/3</f>
        <v>1488.24</v>
      </c>
      <c r="AV73" s="4"/>
      <c r="AW73" s="4"/>
      <c r="AX73" s="4"/>
      <c r="AY73" s="4"/>
      <c r="AZ73" s="4"/>
      <c r="BA73" s="4"/>
      <c r="BB73" s="4"/>
      <c r="BC73" s="4">
        <f>4464.72/3</f>
        <v>1488.24</v>
      </c>
      <c r="BD73" s="4"/>
      <c r="BE73" s="4">
        <f t="shared" si="83"/>
        <v>4464.72</v>
      </c>
    </row>
    <row r="74" spans="1:57" ht="14.45" hidden="1" outlineLevel="1" x14ac:dyDescent="0.35">
      <c r="C74" t="s">
        <v>37</v>
      </c>
      <c r="F74" s="4">
        <f t="shared" ref="F74:F76" si="90">AR74*0.75</f>
        <v>2790.45</v>
      </c>
      <c r="G74" s="4">
        <f t="shared" si="88"/>
        <v>0</v>
      </c>
      <c r="H74" s="4">
        <f t="shared" si="88"/>
        <v>0</v>
      </c>
      <c r="I74" s="4">
        <f t="shared" si="88"/>
        <v>0</v>
      </c>
      <c r="J74" s="4">
        <f t="shared" si="88"/>
        <v>0</v>
      </c>
      <c r="K74" s="4">
        <f t="shared" si="88"/>
        <v>0</v>
      </c>
      <c r="L74" s="4">
        <f t="shared" si="88"/>
        <v>2790.45</v>
      </c>
      <c r="M74" s="4">
        <f t="shared" si="88"/>
        <v>0</v>
      </c>
      <c r="N74" s="4">
        <f t="shared" si="88"/>
        <v>0</v>
      </c>
      <c r="O74" s="4">
        <f t="shared" si="88"/>
        <v>0</v>
      </c>
      <c r="P74" s="4">
        <f t="shared" si="88"/>
        <v>0</v>
      </c>
      <c r="Q74" s="4">
        <f t="shared" si="88"/>
        <v>0</v>
      </c>
      <c r="R74" s="4"/>
      <c r="S74" s="4">
        <f t="shared" si="81"/>
        <v>5580.9</v>
      </c>
      <c r="V74" t="s">
        <v>37</v>
      </c>
      <c r="Y74" s="4">
        <f t="shared" ref="Y74:Y76" si="91">AR74*0.85</f>
        <v>3162.5099999999998</v>
      </c>
      <c r="Z74" s="4">
        <f t="shared" si="89"/>
        <v>0</v>
      </c>
      <c r="AA74" s="4">
        <f t="shared" si="89"/>
        <v>0</v>
      </c>
      <c r="AB74" s="4">
        <f t="shared" si="89"/>
        <v>0</v>
      </c>
      <c r="AC74" s="4">
        <f t="shared" si="89"/>
        <v>0</v>
      </c>
      <c r="AD74" s="4">
        <f t="shared" si="89"/>
        <v>0</v>
      </c>
      <c r="AE74" s="4">
        <f t="shared" si="89"/>
        <v>3162.5099999999998</v>
      </c>
      <c r="AF74" s="4">
        <f t="shared" si="89"/>
        <v>0</v>
      </c>
      <c r="AG74" s="4">
        <f t="shared" si="89"/>
        <v>0</v>
      </c>
      <c r="AH74" s="4">
        <f t="shared" si="89"/>
        <v>0</v>
      </c>
      <c r="AI74" s="4">
        <f t="shared" si="89"/>
        <v>0</v>
      </c>
      <c r="AJ74" s="4">
        <f t="shared" si="89"/>
        <v>0</v>
      </c>
      <c r="AK74" s="4"/>
      <c r="AL74" s="4">
        <f t="shared" si="82"/>
        <v>6325.0199999999995</v>
      </c>
      <c r="AO74" t="s">
        <v>37</v>
      </c>
      <c r="AR74" s="4">
        <f>7441.2/2</f>
        <v>3720.6</v>
      </c>
      <c r="AS74" s="4"/>
      <c r="AT74" s="4"/>
      <c r="AU74" s="4"/>
      <c r="AV74" s="4"/>
      <c r="AW74" s="4"/>
      <c r="AX74" s="4">
        <f>7441.2/2</f>
        <v>3720.6</v>
      </c>
      <c r="AY74" s="4"/>
      <c r="AZ74" s="4"/>
      <c r="BA74" s="4"/>
      <c r="BB74" s="4"/>
      <c r="BC74" s="4"/>
      <c r="BD74" s="4"/>
      <c r="BE74" s="4">
        <f t="shared" si="83"/>
        <v>7441.2</v>
      </c>
    </row>
    <row r="75" spans="1:57" ht="14.45" hidden="1" outlineLevel="1" x14ac:dyDescent="0.35">
      <c r="C75" t="s">
        <v>39</v>
      </c>
      <c r="F75" s="4">
        <f t="shared" si="90"/>
        <v>0</v>
      </c>
      <c r="G75" s="4">
        <f t="shared" si="88"/>
        <v>0</v>
      </c>
      <c r="H75" s="4">
        <f t="shared" si="88"/>
        <v>0</v>
      </c>
      <c r="I75" s="4">
        <f t="shared" si="88"/>
        <v>0</v>
      </c>
      <c r="J75" s="4">
        <f t="shared" si="88"/>
        <v>954.72</v>
      </c>
      <c r="K75" s="4">
        <f t="shared" si="88"/>
        <v>0</v>
      </c>
      <c r="L75" s="4">
        <f t="shared" si="88"/>
        <v>0</v>
      </c>
      <c r="M75" s="4">
        <f t="shared" si="88"/>
        <v>0</v>
      </c>
      <c r="N75" s="4">
        <f t="shared" si="88"/>
        <v>0</v>
      </c>
      <c r="O75" s="4">
        <f t="shared" si="88"/>
        <v>0</v>
      </c>
      <c r="P75" s="4">
        <f t="shared" si="88"/>
        <v>0</v>
      </c>
      <c r="Q75" s="4">
        <f t="shared" si="88"/>
        <v>0</v>
      </c>
      <c r="R75" s="4"/>
      <c r="S75" s="4">
        <f t="shared" si="81"/>
        <v>954.72</v>
      </c>
      <c r="V75" t="s">
        <v>39</v>
      </c>
      <c r="Y75" s="4">
        <f t="shared" si="91"/>
        <v>0</v>
      </c>
      <c r="Z75" s="4">
        <f t="shared" si="89"/>
        <v>0</v>
      </c>
      <c r="AA75" s="4">
        <f t="shared" si="89"/>
        <v>0</v>
      </c>
      <c r="AB75" s="4">
        <f t="shared" si="89"/>
        <v>0</v>
      </c>
      <c r="AC75" s="4">
        <f t="shared" si="89"/>
        <v>1082.0160000000001</v>
      </c>
      <c r="AD75" s="4">
        <f t="shared" si="89"/>
        <v>0</v>
      </c>
      <c r="AE75" s="4">
        <f t="shared" si="89"/>
        <v>0</v>
      </c>
      <c r="AF75" s="4">
        <f t="shared" si="89"/>
        <v>0</v>
      </c>
      <c r="AG75" s="4">
        <f t="shared" si="89"/>
        <v>0</v>
      </c>
      <c r="AH75" s="4">
        <f t="shared" si="89"/>
        <v>0</v>
      </c>
      <c r="AI75" s="4">
        <f t="shared" si="89"/>
        <v>0</v>
      </c>
      <c r="AJ75" s="4">
        <f t="shared" si="89"/>
        <v>0</v>
      </c>
      <c r="AK75" s="4"/>
      <c r="AL75" s="4">
        <f t="shared" si="82"/>
        <v>1082.0160000000001</v>
      </c>
      <c r="AO75" t="s">
        <v>39</v>
      </c>
      <c r="AR75" s="4"/>
      <c r="AS75" s="4"/>
      <c r="AT75" s="4"/>
      <c r="AU75" s="4"/>
      <c r="AV75" s="4">
        <v>1272.96</v>
      </c>
      <c r="AW75" s="4"/>
      <c r="AX75" s="4"/>
      <c r="AY75" s="4"/>
      <c r="AZ75" s="4"/>
      <c r="BA75" s="4"/>
      <c r="BB75" s="4"/>
      <c r="BC75" s="4"/>
      <c r="BD75" s="4"/>
      <c r="BE75" s="4">
        <f t="shared" si="83"/>
        <v>1272.96</v>
      </c>
    </row>
    <row r="76" spans="1:57" ht="14.45" hidden="1" outlineLevel="1" x14ac:dyDescent="0.35">
      <c r="C76" t="s">
        <v>41</v>
      </c>
      <c r="F76" s="4">
        <f t="shared" si="90"/>
        <v>0</v>
      </c>
      <c r="G76" s="4">
        <f t="shared" si="88"/>
        <v>0</v>
      </c>
      <c r="H76" s="4">
        <f t="shared" si="88"/>
        <v>0</v>
      </c>
      <c r="I76" s="4">
        <f t="shared" si="88"/>
        <v>0</v>
      </c>
      <c r="J76" s="4">
        <f t="shared" si="88"/>
        <v>954.72</v>
      </c>
      <c r="K76" s="4">
        <f t="shared" si="88"/>
        <v>0</v>
      </c>
      <c r="L76" s="4">
        <f t="shared" si="88"/>
        <v>0</v>
      </c>
      <c r="M76" s="4">
        <f t="shared" si="88"/>
        <v>0</v>
      </c>
      <c r="N76" s="4">
        <f t="shared" si="88"/>
        <v>0</v>
      </c>
      <c r="O76" s="4">
        <f t="shared" si="88"/>
        <v>0</v>
      </c>
      <c r="P76" s="4">
        <f t="shared" si="88"/>
        <v>0</v>
      </c>
      <c r="Q76" s="4">
        <f t="shared" si="88"/>
        <v>0</v>
      </c>
      <c r="R76" s="4"/>
      <c r="S76" s="4">
        <f t="shared" si="81"/>
        <v>954.72</v>
      </c>
      <c r="V76" t="s">
        <v>41</v>
      </c>
      <c r="Y76" s="4">
        <f t="shared" si="91"/>
        <v>0</v>
      </c>
      <c r="Z76" s="4">
        <f t="shared" si="89"/>
        <v>0</v>
      </c>
      <c r="AA76" s="4">
        <f t="shared" si="89"/>
        <v>0</v>
      </c>
      <c r="AB76" s="4">
        <f t="shared" si="89"/>
        <v>0</v>
      </c>
      <c r="AC76" s="4">
        <f t="shared" si="89"/>
        <v>1082.0160000000001</v>
      </c>
      <c r="AD76" s="4">
        <f t="shared" si="89"/>
        <v>0</v>
      </c>
      <c r="AE76" s="4">
        <f t="shared" si="89"/>
        <v>0</v>
      </c>
      <c r="AF76" s="4">
        <f t="shared" si="89"/>
        <v>0</v>
      </c>
      <c r="AG76" s="4">
        <f t="shared" si="89"/>
        <v>0</v>
      </c>
      <c r="AH76" s="4">
        <f t="shared" si="89"/>
        <v>0</v>
      </c>
      <c r="AI76" s="4">
        <f t="shared" si="89"/>
        <v>0</v>
      </c>
      <c r="AJ76" s="4">
        <f t="shared" si="89"/>
        <v>0</v>
      </c>
      <c r="AK76" s="4"/>
      <c r="AL76" s="4">
        <f t="shared" si="82"/>
        <v>1082.0160000000001</v>
      </c>
      <c r="AO76" t="s">
        <v>41</v>
      </c>
      <c r="AR76" s="4"/>
      <c r="AS76" s="4"/>
      <c r="AT76" s="4"/>
      <c r="AU76" s="4"/>
      <c r="AV76" s="4">
        <v>1272.96</v>
      </c>
      <c r="AW76" s="4"/>
      <c r="AX76" s="4"/>
      <c r="AY76" s="4"/>
      <c r="AZ76" s="4"/>
      <c r="BA76" s="4"/>
      <c r="BB76" s="4"/>
      <c r="BC76" s="4"/>
      <c r="BD76" s="4"/>
      <c r="BE76" s="4">
        <f t="shared" si="83"/>
        <v>1272.96</v>
      </c>
    </row>
    <row r="77" spans="1:57" ht="14.45" hidden="1" outlineLevel="1" x14ac:dyDescent="0.35">
      <c r="A77" t="s">
        <v>42</v>
      </c>
      <c r="C77" t="s">
        <v>43</v>
      </c>
      <c r="F77" s="4">
        <f>AR77*0.5</f>
        <v>836.42857142857144</v>
      </c>
      <c r="G77" s="4">
        <f t="shared" ref="G77:Q78" si="92">AS77*0.5</f>
        <v>836.42857142857144</v>
      </c>
      <c r="H77" s="4">
        <f t="shared" si="92"/>
        <v>0</v>
      </c>
      <c r="I77" s="4">
        <f t="shared" si="92"/>
        <v>0</v>
      </c>
      <c r="J77" s="4">
        <f t="shared" si="92"/>
        <v>0</v>
      </c>
      <c r="K77" s="4">
        <f t="shared" si="92"/>
        <v>0</v>
      </c>
      <c r="L77" s="4">
        <f t="shared" si="92"/>
        <v>836.42857142857144</v>
      </c>
      <c r="M77" s="4">
        <f t="shared" si="92"/>
        <v>836.42857142857144</v>
      </c>
      <c r="N77" s="4">
        <f t="shared" si="92"/>
        <v>836.42857142857144</v>
      </c>
      <c r="O77" s="4">
        <f t="shared" si="92"/>
        <v>0</v>
      </c>
      <c r="P77" s="4">
        <f t="shared" si="92"/>
        <v>836.42857142857144</v>
      </c>
      <c r="Q77" s="4">
        <f t="shared" si="92"/>
        <v>836.42857142857144</v>
      </c>
      <c r="R77" s="4"/>
      <c r="S77" s="4">
        <f t="shared" si="81"/>
        <v>5855</v>
      </c>
      <c r="T77" t="s">
        <v>42</v>
      </c>
      <c r="V77" t="s">
        <v>43</v>
      </c>
      <c r="Y77" s="4">
        <f>AR77*0.75</f>
        <v>1254.6428571428571</v>
      </c>
      <c r="Z77" s="4">
        <f t="shared" ref="Z77:AJ78" si="93">AS77*0.75</f>
        <v>1254.6428571428571</v>
      </c>
      <c r="AA77" s="4">
        <f t="shared" si="93"/>
        <v>0</v>
      </c>
      <c r="AB77" s="4">
        <f t="shared" si="93"/>
        <v>0</v>
      </c>
      <c r="AC77" s="4">
        <f t="shared" si="93"/>
        <v>0</v>
      </c>
      <c r="AD77" s="4">
        <f t="shared" si="93"/>
        <v>0</v>
      </c>
      <c r="AE77" s="4">
        <f t="shared" si="93"/>
        <v>1254.6428571428571</v>
      </c>
      <c r="AF77" s="4">
        <f t="shared" si="93"/>
        <v>1254.6428571428571</v>
      </c>
      <c r="AG77" s="4">
        <f t="shared" si="93"/>
        <v>1254.6428571428571</v>
      </c>
      <c r="AH77" s="4">
        <f t="shared" si="93"/>
        <v>0</v>
      </c>
      <c r="AI77" s="4">
        <f t="shared" si="93"/>
        <v>1254.6428571428571</v>
      </c>
      <c r="AJ77" s="4">
        <f t="shared" si="93"/>
        <v>1254.6428571428571</v>
      </c>
      <c r="AK77" s="4"/>
      <c r="AL77" s="4">
        <f t="shared" si="82"/>
        <v>8782.5</v>
      </c>
      <c r="AM77" t="s">
        <v>42</v>
      </c>
      <c r="AO77" t="s">
        <v>43</v>
      </c>
      <c r="AR77" s="4">
        <f>11710/7</f>
        <v>1672.8571428571429</v>
      </c>
      <c r="AS77" s="4">
        <f>11710/7</f>
        <v>1672.8571428571429</v>
      </c>
      <c r="AT77" s="4"/>
      <c r="AU77" s="4"/>
      <c r="AV77" s="4"/>
      <c r="AW77" s="4"/>
      <c r="AX77" s="4">
        <f>11710/7</f>
        <v>1672.8571428571429</v>
      </c>
      <c r="AY77" s="4">
        <f>11710/7</f>
        <v>1672.8571428571429</v>
      </c>
      <c r="AZ77" s="4">
        <f>11710/7</f>
        <v>1672.8571428571429</v>
      </c>
      <c r="BA77" s="4"/>
      <c r="BB77" s="4">
        <f>11710/7</f>
        <v>1672.8571428571429</v>
      </c>
      <c r="BC77" s="4">
        <f>11710/7</f>
        <v>1672.8571428571429</v>
      </c>
      <c r="BD77" s="4"/>
      <c r="BE77" s="4">
        <f t="shared" si="83"/>
        <v>11710</v>
      </c>
    </row>
    <row r="78" spans="1:57" ht="14.45" hidden="1" outlineLevel="1" x14ac:dyDescent="0.35">
      <c r="C78" t="s">
        <v>45</v>
      </c>
      <c r="F78" s="4">
        <f>AR78*0.5</f>
        <v>0</v>
      </c>
      <c r="G78" s="4">
        <f t="shared" si="92"/>
        <v>0</v>
      </c>
      <c r="H78" s="4">
        <f t="shared" si="92"/>
        <v>0</v>
      </c>
      <c r="I78" s="4">
        <f t="shared" si="92"/>
        <v>0</v>
      </c>
      <c r="J78" s="4">
        <f t="shared" si="92"/>
        <v>0</v>
      </c>
      <c r="K78" s="4">
        <f t="shared" si="92"/>
        <v>1488.24</v>
      </c>
      <c r="L78" s="4">
        <f t="shared" si="92"/>
        <v>0</v>
      </c>
      <c r="M78" s="4">
        <f t="shared" si="92"/>
        <v>0</v>
      </c>
      <c r="N78" s="4">
        <f t="shared" si="92"/>
        <v>0</v>
      </c>
      <c r="O78" s="4">
        <f t="shared" si="92"/>
        <v>0</v>
      </c>
      <c r="P78" s="4">
        <f t="shared" si="92"/>
        <v>0</v>
      </c>
      <c r="Q78" s="4">
        <f t="shared" si="92"/>
        <v>0</v>
      </c>
      <c r="R78" s="4"/>
      <c r="S78" s="4">
        <f t="shared" si="81"/>
        <v>1488.24</v>
      </c>
      <c r="V78" t="s">
        <v>45</v>
      </c>
      <c r="Y78" s="4">
        <f>AR78*0.75</f>
        <v>0</v>
      </c>
      <c r="Z78" s="4">
        <f t="shared" si="93"/>
        <v>0</v>
      </c>
      <c r="AA78" s="4">
        <f t="shared" si="93"/>
        <v>0</v>
      </c>
      <c r="AB78" s="4">
        <f t="shared" si="93"/>
        <v>0</v>
      </c>
      <c r="AC78" s="4">
        <f t="shared" si="93"/>
        <v>0</v>
      </c>
      <c r="AD78" s="4">
        <f t="shared" si="93"/>
        <v>2232.36</v>
      </c>
      <c r="AE78" s="4">
        <f t="shared" si="93"/>
        <v>0</v>
      </c>
      <c r="AF78" s="4">
        <f t="shared" si="93"/>
        <v>0</v>
      </c>
      <c r="AG78" s="4">
        <f t="shared" si="93"/>
        <v>0</v>
      </c>
      <c r="AH78" s="4">
        <f t="shared" si="93"/>
        <v>0</v>
      </c>
      <c r="AI78" s="4">
        <f t="shared" si="93"/>
        <v>0</v>
      </c>
      <c r="AJ78" s="4">
        <f t="shared" si="93"/>
        <v>0</v>
      </c>
      <c r="AK78" s="4"/>
      <c r="AL78" s="4">
        <f t="shared" si="82"/>
        <v>2232.36</v>
      </c>
      <c r="AO78" t="s">
        <v>45</v>
      </c>
      <c r="AR78" s="4"/>
      <c r="AS78" s="4"/>
      <c r="AT78" s="4"/>
      <c r="AU78" s="4"/>
      <c r="AV78" s="4"/>
      <c r="AW78" s="4">
        <v>2976.48</v>
      </c>
      <c r="AX78" s="4"/>
      <c r="AY78" s="4"/>
      <c r="AZ78" s="4"/>
      <c r="BA78" s="4"/>
      <c r="BB78" s="4"/>
      <c r="BC78" s="4"/>
      <c r="BD78" s="4"/>
      <c r="BE78" s="4">
        <f t="shared" si="83"/>
        <v>2976.48</v>
      </c>
    </row>
    <row r="79" spans="1:57" ht="14.45" hidden="1" outlineLevel="1" x14ac:dyDescent="0.35">
      <c r="A79" t="s">
        <v>47</v>
      </c>
      <c r="C79" t="s">
        <v>48</v>
      </c>
      <c r="F79" s="4">
        <f>AR79*0.8</f>
        <v>1284.8000000000002</v>
      </c>
      <c r="G79" s="4">
        <f t="shared" ref="G79:Q79" si="94">AS79*0.8</f>
        <v>1284.8000000000002</v>
      </c>
      <c r="H79" s="4">
        <f t="shared" si="94"/>
        <v>0</v>
      </c>
      <c r="I79" s="4">
        <f t="shared" si="94"/>
        <v>0</v>
      </c>
      <c r="J79" s="4">
        <f t="shared" si="94"/>
        <v>0</v>
      </c>
      <c r="K79" s="4">
        <f t="shared" si="94"/>
        <v>0</v>
      </c>
      <c r="L79" s="4">
        <f t="shared" si="94"/>
        <v>1284.8000000000002</v>
      </c>
      <c r="M79" s="4">
        <f t="shared" si="94"/>
        <v>1284.8000000000002</v>
      </c>
      <c r="N79" s="4">
        <f t="shared" si="94"/>
        <v>1284.8000000000002</v>
      </c>
      <c r="O79" s="4">
        <f t="shared" si="94"/>
        <v>0</v>
      </c>
      <c r="P79" s="4">
        <f t="shared" si="94"/>
        <v>1284.8000000000002</v>
      </c>
      <c r="Q79" s="4">
        <f t="shared" si="94"/>
        <v>1284.8000000000002</v>
      </c>
      <c r="R79" s="4"/>
      <c r="S79" s="4">
        <f t="shared" si="81"/>
        <v>8993.6000000000022</v>
      </c>
      <c r="T79" t="s">
        <v>47</v>
      </c>
      <c r="V79" t="s">
        <v>48</v>
      </c>
      <c r="Y79" s="4">
        <f>AR79</f>
        <v>1606</v>
      </c>
      <c r="Z79" s="4">
        <f t="shared" ref="Z79:AJ79" si="95">AS79</f>
        <v>1606</v>
      </c>
      <c r="AA79" s="4">
        <f t="shared" si="95"/>
        <v>0</v>
      </c>
      <c r="AB79" s="4">
        <f t="shared" si="95"/>
        <v>0</v>
      </c>
      <c r="AC79" s="4">
        <f t="shared" si="95"/>
        <v>0</v>
      </c>
      <c r="AD79" s="4">
        <f t="shared" si="95"/>
        <v>0</v>
      </c>
      <c r="AE79" s="4">
        <f t="shared" si="95"/>
        <v>1606</v>
      </c>
      <c r="AF79" s="4">
        <f t="shared" si="95"/>
        <v>1606</v>
      </c>
      <c r="AG79" s="4">
        <f t="shared" si="95"/>
        <v>1606</v>
      </c>
      <c r="AH79" s="4">
        <f t="shared" si="95"/>
        <v>0</v>
      </c>
      <c r="AI79" s="4">
        <f t="shared" si="95"/>
        <v>1606</v>
      </c>
      <c r="AJ79" s="4">
        <f t="shared" si="95"/>
        <v>1606</v>
      </c>
      <c r="AK79" s="4"/>
      <c r="AL79" s="4">
        <f t="shared" si="82"/>
        <v>11242</v>
      </c>
      <c r="AM79" t="s">
        <v>47</v>
      </c>
      <c r="AO79" t="s">
        <v>48</v>
      </c>
      <c r="AR79" s="4">
        <f>11242/7</f>
        <v>1606</v>
      </c>
      <c r="AS79" s="4">
        <f>11242/7</f>
        <v>1606</v>
      </c>
      <c r="AT79" s="4"/>
      <c r="AU79" s="4"/>
      <c r="AV79" s="4"/>
      <c r="AW79" s="4"/>
      <c r="AX79" s="4">
        <f>11242/7</f>
        <v>1606</v>
      </c>
      <c r="AY79" s="4">
        <f>11242/7</f>
        <v>1606</v>
      </c>
      <c r="AZ79" s="4">
        <f>11242/7</f>
        <v>1606</v>
      </c>
      <c r="BA79" s="4"/>
      <c r="BB79" s="4">
        <f t="shared" ref="BB79:BC79" si="96">11242/7</f>
        <v>1606</v>
      </c>
      <c r="BC79" s="4">
        <f t="shared" si="96"/>
        <v>1606</v>
      </c>
      <c r="BD79" s="4"/>
      <c r="BE79" s="4">
        <f t="shared" si="83"/>
        <v>11242</v>
      </c>
    </row>
    <row r="80" spans="1:57" ht="14.45" collapsed="1" x14ac:dyDescent="0.35">
      <c r="A80" s="3" t="s">
        <v>49</v>
      </c>
      <c r="B80" s="3"/>
      <c r="C80" s="3"/>
      <c r="D80" s="3"/>
      <c r="E80" s="3"/>
      <c r="F80" s="9">
        <f>SUM(F68:F79)</f>
        <v>5054.8865714285712</v>
      </c>
      <c r="G80" s="9">
        <f t="shared" ref="G80:Q80" si="97">SUM(G68:G79)</f>
        <v>2264.4365714285714</v>
      </c>
      <c r="H80" s="9">
        <f t="shared" si="97"/>
        <v>1116.18</v>
      </c>
      <c r="I80" s="9">
        <f t="shared" si="97"/>
        <v>1832.2200000000003</v>
      </c>
      <c r="J80" s="9">
        <f t="shared" si="97"/>
        <v>1909.44</v>
      </c>
      <c r="K80" s="9">
        <f t="shared" si="97"/>
        <v>1488.24</v>
      </c>
      <c r="L80" s="9">
        <f t="shared" si="97"/>
        <v>5770.9265714285712</v>
      </c>
      <c r="M80" s="9">
        <f t="shared" si="97"/>
        <v>2264.4365714285714</v>
      </c>
      <c r="N80" s="9">
        <f t="shared" si="97"/>
        <v>2980.4765714285718</v>
      </c>
      <c r="O80" s="9">
        <f t="shared" si="97"/>
        <v>716.04000000000008</v>
      </c>
      <c r="P80" s="9">
        <f t="shared" si="97"/>
        <v>2121.2285714285717</v>
      </c>
      <c r="Q80" s="9">
        <f t="shared" si="97"/>
        <v>4096.6565714285716</v>
      </c>
      <c r="R80" s="9"/>
      <c r="S80" s="9">
        <f t="shared" si="81"/>
        <v>31615.168000000001</v>
      </c>
      <c r="T80" s="3" t="s">
        <v>49</v>
      </c>
      <c r="U80" s="3"/>
      <c r="V80" s="3"/>
      <c r="W80" s="3"/>
      <c r="X80" s="3"/>
      <c r="Y80" s="9">
        <f>SUM(Y68:Y79)</f>
        <v>6182.272857142857</v>
      </c>
      <c r="Z80" s="9">
        <f t="shared" ref="Z80:AJ80" si="98">SUM(Z68:Z79)</f>
        <v>3019.7628571428572</v>
      </c>
      <c r="AA80" s="9">
        <f t="shared" si="98"/>
        <v>1265.0039999999999</v>
      </c>
      <c r="AB80" s="9">
        <f t="shared" si="98"/>
        <v>2060.6039999999998</v>
      </c>
      <c r="AC80" s="9">
        <f t="shared" si="98"/>
        <v>2164.0320000000002</v>
      </c>
      <c r="AD80" s="9">
        <f t="shared" si="98"/>
        <v>2232.36</v>
      </c>
      <c r="AE80" s="9">
        <f t="shared" si="98"/>
        <v>6977.8728571428564</v>
      </c>
      <c r="AF80" s="9">
        <f t="shared" si="98"/>
        <v>3019.7628571428572</v>
      </c>
      <c r="AG80" s="9">
        <f t="shared" si="98"/>
        <v>3815.3628571428571</v>
      </c>
      <c r="AH80" s="9">
        <f t="shared" si="98"/>
        <v>795.6</v>
      </c>
      <c r="AI80" s="9">
        <f t="shared" si="98"/>
        <v>2860.6428571428569</v>
      </c>
      <c r="AJ80" s="9">
        <f t="shared" si="98"/>
        <v>5080.366857142857</v>
      </c>
      <c r="AK80" s="9"/>
      <c r="AL80" s="9">
        <f t="shared" si="82"/>
        <v>39473.643999999993</v>
      </c>
      <c r="AM80" s="3" t="s">
        <v>49</v>
      </c>
      <c r="AN80" s="3"/>
      <c r="AO80" s="3"/>
      <c r="AP80" s="3"/>
      <c r="AQ80" s="3"/>
      <c r="AR80" s="9">
        <f>SUM(AR68:AR79)</f>
        <v>7158.5771428571425</v>
      </c>
      <c r="AS80" s="9">
        <f t="shared" ref="AS80:BC80" si="99">SUM(AS68:AS79)</f>
        <v>3437.977142857143</v>
      </c>
      <c r="AT80" s="9">
        <f t="shared" si="99"/>
        <v>1488.24</v>
      </c>
      <c r="AU80" s="9">
        <f t="shared" si="99"/>
        <v>2283.84</v>
      </c>
      <c r="AV80" s="9">
        <f t="shared" si="99"/>
        <v>2545.92</v>
      </c>
      <c r="AW80" s="9">
        <f t="shared" si="99"/>
        <v>2976.48</v>
      </c>
      <c r="AX80" s="9">
        <f t="shared" si="99"/>
        <v>7954.1771428571428</v>
      </c>
      <c r="AY80" s="9">
        <f t="shared" si="99"/>
        <v>3437.977142857143</v>
      </c>
      <c r="AZ80" s="9">
        <f t="shared" si="99"/>
        <v>4233.5771428571425</v>
      </c>
      <c r="BA80" s="9">
        <f t="shared" si="99"/>
        <v>795.6</v>
      </c>
      <c r="BB80" s="9">
        <f t="shared" si="99"/>
        <v>3278.8571428571431</v>
      </c>
      <c r="BC80" s="9">
        <f t="shared" si="99"/>
        <v>5721.8171428571432</v>
      </c>
      <c r="BD80" s="9"/>
      <c r="BE80" s="9">
        <f t="shared" si="83"/>
        <v>45313.04</v>
      </c>
    </row>
    <row r="81" spans="1:57" ht="14.45" hidden="1" outlineLevel="1" x14ac:dyDescent="0.35">
      <c r="A81" s="3" t="s">
        <v>50</v>
      </c>
      <c r="B81" s="3"/>
      <c r="C81" s="3"/>
      <c r="D81" s="3"/>
      <c r="E81" s="3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>
        <f t="shared" si="81"/>
        <v>0</v>
      </c>
      <c r="T81" s="3" t="s">
        <v>50</v>
      </c>
      <c r="U81" s="3"/>
      <c r="V81" s="3"/>
      <c r="W81" s="3"/>
      <c r="X81" s="3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>
        <f t="shared" si="82"/>
        <v>0</v>
      </c>
      <c r="AM81" s="3" t="s">
        <v>50</v>
      </c>
      <c r="AN81" s="3"/>
      <c r="AO81" s="3"/>
      <c r="AP81" s="3"/>
      <c r="AQ81" s="3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>
        <f t="shared" si="83"/>
        <v>0</v>
      </c>
    </row>
    <row r="82" spans="1:57" ht="14.45" hidden="1" outlineLevel="1" x14ac:dyDescent="0.35">
      <c r="A82" s="3"/>
      <c r="B82" s="3"/>
      <c r="C82" s="3" t="s">
        <v>51</v>
      </c>
      <c r="D82" s="3"/>
      <c r="E82" s="3"/>
      <c r="F82" s="9">
        <f>AR82*0.5</f>
        <v>640.4666666666667</v>
      </c>
      <c r="G82" s="9">
        <f t="shared" ref="G82:Q85" si="100">AS82*0.5</f>
        <v>640.4666666666667</v>
      </c>
      <c r="H82" s="9">
        <f t="shared" si="100"/>
        <v>640.4666666666667</v>
      </c>
      <c r="I82" s="9">
        <f t="shared" si="100"/>
        <v>640.4666666666667</v>
      </c>
      <c r="J82" s="9">
        <f t="shared" si="100"/>
        <v>640.4666666666667</v>
      </c>
      <c r="K82" s="9">
        <f t="shared" si="100"/>
        <v>640.4666666666667</v>
      </c>
      <c r="L82" s="9">
        <f t="shared" si="100"/>
        <v>640.4666666666667</v>
      </c>
      <c r="M82" s="9">
        <f t="shared" si="100"/>
        <v>640.4666666666667</v>
      </c>
      <c r="N82" s="9">
        <f t="shared" si="100"/>
        <v>640.4666666666667</v>
      </c>
      <c r="O82" s="9">
        <f t="shared" si="100"/>
        <v>640.4666666666667</v>
      </c>
      <c r="P82" s="9">
        <f t="shared" si="100"/>
        <v>640.4666666666667</v>
      </c>
      <c r="Q82" s="9">
        <f t="shared" si="100"/>
        <v>640.4666666666667</v>
      </c>
      <c r="R82" s="9"/>
      <c r="S82" s="9">
        <f t="shared" si="81"/>
        <v>7685.6000000000022</v>
      </c>
      <c r="T82" s="3"/>
      <c r="U82" s="3"/>
      <c r="V82" s="3" t="s">
        <v>51</v>
      </c>
      <c r="W82" s="3"/>
      <c r="X82" s="3"/>
      <c r="Y82" s="9">
        <f>AR82*0.75</f>
        <v>960.7</v>
      </c>
      <c r="Z82" s="9">
        <f t="shared" ref="Z82:AJ85" si="101">AS82*0.75</f>
        <v>960.7</v>
      </c>
      <c r="AA82" s="9">
        <f t="shared" si="101"/>
        <v>960.7</v>
      </c>
      <c r="AB82" s="9">
        <f t="shared" si="101"/>
        <v>960.7</v>
      </c>
      <c r="AC82" s="9">
        <f t="shared" si="101"/>
        <v>960.7</v>
      </c>
      <c r="AD82" s="9">
        <f t="shared" si="101"/>
        <v>960.7</v>
      </c>
      <c r="AE82" s="9">
        <f t="shared" si="101"/>
        <v>960.7</v>
      </c>
      <c r="AF82" s="9">
        <f t="shared" si="101"/>
        <v>960.7</v>
      </c>
      <c r="AG82" s="9">
        <f t="shared" si="101"/>
        <v>960.7</v>
      </c>
      <c r="AH82" s="9">
        <f t="shared" si="101"/>
        <v>960.7</v>
      </c>
      <c r="AI82" s="9">
        <f t="shared" si="101"/>
        <v>960.7</v>
      </c>
      <c r="AJ82" s="9">
        <f t="shared" si="101"/>
        <v>960.7</v>
      </c>
      <c r="AK82" s="9"/>
      <c r="AL82" s="9">
        <f t="shared" si="82"/>
        <v>11528.400000000001</v>
      </c>
      <c r="AM82" s="3"/>
      <c r="AN82" s="3"/>
      <c r="AO82" s="3" t="s">
        <v>51</v>
      </c>
      <c r="AP82" s="3"/>
      <c r="AQ82" s="3"/>
      <c r="AR82" s="9">
        <f>15371.2/12</f>
        <v>1280.9333333333334</v>
      </c>
      <c r="AS82" s="9">
        <f t="shared" ref="AS82:BC82" si="102">15371.2/12</f>
        <v>1280.9333333333334</v>
      </c>
      <c r="AT82" s="9">
        <f t="shared" si="102"/>
        <v>1280.9333333333334</v>
      </c>
      <c r="AU82" s="9">
        <f t="shared" si="102"/>
        <v>1280.9333333333334</v>
      </c>
      <c r="AV82" s="9">
        <f t="shared" si="102"/>
        <v>1280.9333333333334</v>
      </c>
      <c r="AW82" s="9">
        <f t="shared" si="102"/>
        <v>1280.9333333333334</v>
      </c>
      <c r="AX82" s="9">
        <f t="shared" si="102"/>
        <v>1280.9333333333334</v>
      </c>
      <c r="AY82" s="9">
        <f t="shared" si="102"/>
        <v>1280.9333333333334</v>
      </c>
      <c r="AZ82" s="9">
        <f t="shared" si="102"/>
        <v>1280.9333333333334</v>
      </c>
      <c r="BA82" s="9">
        <f t="shared" si="102"/>
        <v>1280.9333333333334</v>
      </c>
      <c r="BB82" s="9">
        <f t="shared" si="102"/>
        <v>1280.9333333333334</v>
      </c>
      <c r="BC82" s="9">
        <f t="shared" si="102"/>
        <v>1280.9333333333334</v>
      </c>
      <c r="BD82" s="9"/>
      <c r="BE82" s="9">
        <f t="shared" si="83"/>
        <v>15371.200000000004</v>
      </c>
    </row>
    <row r="83" spans="1:57" ht="14.45" hidden="1" outlineLevel="1" x14ac:dyDescent="0.35">
      <c r="A83" s="3"/>
      <c r="B83" s="3"/>
      <c r="C83" s="3" t="s">
        <v>52</v>
      </c>
      <c r="D83" s="3"/>
      <c r="E83" s="3"/>
      <c r="F83" s="9">
        <f t="shared" ref="F83:F85" si="103">AR83*0.5</f>
        <v>196.95000000000002</v>
      </c>
      <c r="G83" s="9">
        <f t="shared" si="100"/>
        <v>196.95000000000002</v>
      </c>
      <c r="H83" s="9">
        <f t="shared" si="100"/>
        <v>196.95000000000002</v>
      </c>
      <c r="I83" s="9">
        <f t="shared" si="100"/>
        <v>196.95000000000002</v>
      </c>
      <c r="J83" s="9">
        <f t="shared" si="100"/>
        <v>196.95000000000002</v>
      </c>
      <c r="K83" s="9">
        <f t="shared" si="100"/>
        <v>196.95000000000002</v>
      </c>
      <c r="L83" s="9">
        <f t="shared" si="100"/>
        <v>196.95000000000002</v>
      </c>
      <c r="M83" s="9">
        <f t="shared" si="100"/>
        <v>196.95000000000002</v>
      </c>
      <c r="N83" s="9">
        <f t="shared" si="100"/>
        <v>196.95000000000002</v>
      </c>
      <c r="O83" s="9">
        <f t="shared" si="100"/>
        <v>196.95000000000002</v>
      </c>
      <c r="P83" s="9">
        <f t="shared" si="100"/>
        <v>196.95000000000002</v>
      </c>
      <c r="Q83" s="9">
        <f t="shared" si="100"/>
        <v>196.95000000000002</v>
      </c>
      <c r="R83" s="9"/>
      <c r="S83" s="9">
        <f t="shared" si="81"/>
        <v>2363.4</v>
      </c>
      <c r="T83" s="3"/>
      <c r="U83" s="3"/>
      <c r="V83" s="3" t="s">
        <v>52</v>
      </c>
      <c r="W83" s="3"/>
      <c r="X83" s="3"/>
      <c r="Y83" s="9">
        <f t="shared" ref="Y83:Y85" si="104">AR83*0.75</f>
        <v>295.42500000000001</v>
      </c>
      <c r="Z83" s="9">
        <f t="shared" si="101"/>
        <v>295.42500000000001</v>
      </c>
      <c r="AA83" s="9">
        <f t="shared" si="101"/>
        <v>295.42500000000001</v>
      </c>
      <c r="AB83" s="9">
        <f t="shared" si="101"/>
        <v>295.42500000000001</v>
      </c>
      <c r="AC83" s="9">
        <f t="shared" si="101"/>
        <v>295.42500000000001</v>
      </c>
      <c r="AD83" s="9">
        <f t="shared" si="101"/>
        <v>295.42500000000001</v>
      </c>
      <c r="AE83" s="9">
        <f t="shared" si="101"/>
        <v>295.42500000000001</v>
      </c>
      <c r="AF83" s="9">
        <f t="shared" si="101"/>
        <v>295.42500000000001</v>
      </c>
      <c r="AG83" s="9">
        <f t="shared" si="101"/>
        <v>295.42500000000001</v>
      </c>
      <c r="AH83" s="9">
        <f t="shared" si="101"/>
        <v>295.42500000000001</v>
      </c>
      <c r="AI83" s="9">
        <f t="shared" si="101"/>
        <v>295.42500000000001</v>
      </c>
      <c r="AJ83" s="9">
        <f t="shared" si="101"/>
        <v>295.42500000000001</v>
      </c>
      <c r="AK83" s="9"/>
      <c r="AL83" s="9">
        <f t="shared" si="82"/>
        <v>3545.1000000000008</v>
      </c>
      <c r="AM83" s="3"/>
      <c r="AN83" s="3"/>
      <c r="AO83" s="3" t="s">
        <v>52</v>
      </c>
      <c r="AP83" s="3"/>
      <c r="AQ83" s="3"/>
      <c r="AR83" s="9">
        <f>4726.8/12</f>
        <v>393.90000000000003</v>
      </c>
      <c r="AS83" s="9">
        <f t="shared" ref="AS83:BC83" si="105">4726.8/12</f>
        <v>393.90000000000003</v>
      </c>
      <c r="AT83" s="9">
        <f t="shared" si="105"/>
        <v>393.90000000000003</v>
      </c>
      <c r="AU83" s="9">
        <f t="shared" si="105"/>
        <v>393.90000000000003</v>
      </c>
      <c r="AV83" s="9">
        <f t="shared" si="105"/>
        <v>393.90000000000003</v>
      </c>
      <c r="AW83" s="9">
        <f t="shared" si="105"/>
        <v>393.90000000000003</v>
      </c>
      <c r="AX83" s="9">
        <f t="shared" si="105"/>
        <v>393.90000000000003</v>
      </c>
      <c r="AY83" s="9">
        <f t="shared" si="105"/>
        <v>393.90000000000003</v>
      </c>
      <c r="AZ83" s="9">
        <f t="shared" si="105"/>
        <v>393.90000000000003</v>
      </c>
      <c r="BA83" s="9">
        <f t="shared" si="105"/>
        <v>393.90000000000003</v>
      </c>
      <c r="BB83" s="9">
        <f t="shared" si="105"/>
        <v>393.90000000000003</v>
      </c>
      <c r="BC83" s="9">
        <f t="shared" si="105"/>
        <v>393.90000000000003</v>
      </c>
      <c r="BD83" s="9"/>
      <c r="BE83" s="9">
        <f t="shared" si="83"/>
        <v>4726.8</v>
      </c>
    </row>
    <row r="84" spans="1:57" ht="14.45" hidden="1" outlineLevel="1" x14ac:dyDescent="0.35">
      <c r="A84" s="3"/>
      <c r="B84" s="3"/>
      <c r="C84" s="3" t="s">
        <v>53</v>
      </c>
      <c r="D84" s="3"/>
      <c r="E84" s="3"/>
      <c r="F84" s="9">
        <f t="shared" si="103"/>
        <v>148.41666666666666</v>
      </c>
      <c r="G84" s="9">
        <f t="shared" si="100"/>
        <v>148.41666666666666</v>
      </c>
      <c r="H84" s="9">
        <f t="shared" si="100"/>
        <v>148.41666666666666</v>
      </c>
      <c r="I84" s="9">
        <f t="shared" si="100"/>
        <v>148.41666666666666</v>
      </c>
      <c r="J84" s="9">
        <f t="shared" si="100"/>
        <v>148.41666666666666</v>
      </c>
      <c r="K84" s="9">
        <f t="shared" si="100"/>
        <v>148.41666666666666</v>
      </c>
      <c r="L84" s="9">
        <f t="shared" si="100"/>
        <v>148.41666666666666</v>
      </c>
      <c r="M84" s="9">
        <f t="shared" si="100"/>
        <v>148.41666666666666</v>
      </c>
      <c r="N84" s="9">
        <f t="shared" si="100"/>
        <v>148.41666666666666</v>
      </c>
      <c r="O84" s="9">
        <f t="shared" si="100"/>
        <v>148.41666666666666</v>
      </c>
      <c r="P84" s="9">
        <f t="shared" si="100"/>
        <v>148.41666666666666</v>
      </c>
      <c r="Q84" s="9">
        <f t="shared" si="100"/>
        <v>148.41666666666666</v>
      </c>
      <c r="R84" s="9"/>
      <c r="S84" s="9">
        <f t="shared" si="81"/>
        <v>1781.0000000000002</v>
      </c>
      <c r="T84" s="3"/>
      <c r="U84" s="3"/>
      <c r="V84" s="3" t="s">
        <v>53</v>
      </c>
      <c r="W84" s="3"/>
      <c r="X84" s="3"/>
      <c r="Y84" s="9">
        <f t="shared" si="104"/>
        <v>222.625</v>
      </c>
      <c r="Z84" s="9">
        <f t="shared" si="101"/>
        <v>222.625</v>
      </c>
      <c r="AA84" s="9">
        <f t="shared" si="101"/>
        <v>222.625</v>
      </c>
      <c r="AB84" s="9">
        <f t="shared" si="101"/>
        <v>222.625</v>
      </c>
      <c r="AC84" s="9">
        <f t="shared" si="101"/>
        <v>222.625</v>
      </c>
      <c r="AD84" s="9">
        <f t="shared" si="101"/>
        <v>222.625</v>
      </c>
      <c r="AE84" s="9">
        <f t="shared" si="101"/>
        <v>222.625</v>
      </c>
      <c r="AF84" s="9">
        <f t="shared" si="101"/>
        <v>222.625</v>
      </c>
      <c r="AG84" s="9">
        <f t="shared" si="101"/>
        <v>222.625</v>
      </c>
      <c r="AH84" s="9">
        <f t="shared" si="101"/>
        <v>222.625</v>
      </c>
      <c r="AI84" s="9">
        <f t="shared" si="101"/>
        <v>222.625</v>
      </c>
      <c r="AJ84" s="9">
        <f t="shared" si="101"/>
        <v>222.625</v>
      </c>
      <c r="AK84" s="9"/>
      <c r="AL84" s="9">
        <f t="shared" si="82"/>
        <v>2671.5</v>
      </c>
      <c r="AM84" s="3"/>
      <c r="AN84" s="3"/>
      <c r="AO84" s="3" t="s">
        <v>53</v>
      </c>
      <c r="AP84" s="3"/>
      <c r="AQ84" s="3"/>
      <c r="AR84" s="9">
        <f>3562/12</f>
        <v>296.83333333333331</v>
      </c>
      <c r="AS84" s="9">
        <f t="shared" ref="AS84:BC84" si="106">3562/12</f>
        <v>296.83333333333331</v>
      </c>
      <c r="AT84" s="9">
        <f t="shared" si="106"/>
        <v>296.83333333333331</v>
      </c>
      <c r="AU84" s="9">
        <f t="shared" si="106"/>
        <v>296.83333333333331</v>
      </c>
      <c r="AV84" s="9">
        <f t="shared" si="106"/>
        <v>296.83333333333331</v>
      </c>
      <c r="AW84" s="9">
        <f t="shared" si="106"/>
        <v>296.83333333333331</v>
      </c>
      <c r="AX84" s="9">
        <f t="shared" si="106"/>
        <v>296.83333333333331</v>
      </c>
      <c r="AY84" s="9">
        <f t="shared" si="106"/>
        <v>296.83333333333331</v>
      </c>
      <c r="AZ84" s="9">
        <f t="shared" si="106"/>
        <v>296.83333333333331</v>
      </c>
      <c r="BA84" s="9">
        <f t="shared" si="106"/>
        <v>296.83333333333331</v>
      </c>
      <c r="BB84" s="9">
        <f t="shared" si="106"/>
        <v>296.83333333333331</v>
      </c>
      <c r="BC84" s="9">
        <f t="shared" si="106"/>
        <v>296.83333333333331</v>
      </c>
      <c r="BD84" s="9"/>
      <c r="BE84" s="9">
        <f t="shared" si="83"/>
        <v>3562.0000000000005</v>
      </c>
    </row>
    <row r="85" spans="1:57" ht="14.45" hidden="1" outlineLevel="1" x14ac:dyDescent="0.35">
      <c r="A85" s="3"/>
      <c r="B85" s="3"/>
      <c r="C85" s="3" t="s">
        <v>54</v>
      </c>
      <c r="D85" s="3"/>
      <c r="E85" s="3"/>
      <c r="F85" s="9">
        <f t="shared" si="103"/>
        <v>207.78333333333333</v>
      </c>
      <c r="G85" s="9">
        <f t="shared" si="100"/>
        <v>207.78333333333333</v>
      </c>
      <c r="H85" s="9">
        <f t="shared" si="100"/>
        <v>207.78333333333333</v>
      </c>
      <c r="I85" s="9">
        <f t="shared" si="100"/>
        <v>207.78333333333333</v>
      </c>
      <c r="J85" s="9">
        <f t="shared" si="100"/>
        <v>207.78333333333333</v>
      </c>
      <c r="K85" s="9">
        <f t="shared" si="100"/>
        <v>207.78333333333333</v>
      </c>
      <c r="L85" s="9">
        <f t="shared" si="100"/>
        <v>207.78333333333333</v>
      </c>
      <c r="M85" s="9">
        <f t="shared" si="100"/>
        <v>207.78333333333333</v>
      </c>
      <c r="N85" s="9">
        <f t="shared" si="100"/>
        <v>207.78333333333333</v>
      </c>
      <c r="O85" s="9">
        <f t="shared" si="100"/>
        <v>207.78333333333333</v>
      </c>
      <c r="P85" s="9">
        <f t="shared" si="100"/>
        <v>207.78333333333333</v>
      </c>
      <c r="Q85" s="9">
        <f t="shared" si="100"/>
        <v>207.78333333333333</v>
      </c>
      <c r="R85" s="9"/>
      <c r="S85" s="9">
        <f t="shared" si="81"/>
        <v>2493.4</v>
      </c>
      <c r="T85" s="3"/>
      <c r="U85" s="3"/>
      <c r="V85" s="3" t="s">
        <v>54</v>
      </c>
      <c r="W85" s="3"/>
      <c r="X85" s="3"/>
      <c r="Y85" s="9">
        <f t="shared" si="104"/>
        <v>311.67500000000001</v>
      </c>
      <c r="Z85" s="9">
        <f t="shared" si="101"/>
        <v>311.67500000000001</v>
      </c>
      <c r="AA85" s="9">
        <f t="shared" si="101"/>
        <v>311.67500000000001</v>
      </c>
      <c r="AB85" s="9">
        <f t="shared" si="101"/>
        <v>311.67500000000001</v>
      </c>
      <c r="AC85" s="9">
        <f t="shared" si="101"/>
        <v>311.67500000000001</v>
      </c>
      <c r="AD85" s="9">
        <f t="shared" si="101"/>
        <v>311.67500000000001</v>
      </c>
      <c r="AE85" s="9">
        <f t="shared" si="101"/>
        <v>311.67500000000001</v>
      </c>
      <c r="AF85" s="9">
        <f t="shared" si="101"/>
        <v>311.67500000000001</v>
      </c>
      <c r="AG85" s="9">
        <f t="shared" si="101"/>
        <v>311.67500000000001</v>
      </c>
      <c r="AH85" s="9">
        <f t="shared" si="101"/>
        <v>311.67500000000001</v>
      </c>
      <c r="AI85" s="9">
        <f t="shared" si="101"/>
        <v>311.67500000000001</v>
      </c>
      <c r="AJ85" s="9">
        <f t="shared" si="101"/>
        <v>311.67500000000001</v>
      </c>
      <c r="AK85" s="9"/>
      <c r="AL85" s="9">
        <f t="shared" si="82"/>
        <v>3740.1000000000008</v>
      </c>
      <c r="AM85" s="3"/>
      <c r="AN85" s="3"/>
      <c r="AO85" s="3" t="s">
        <v>54</v>
      </c>
      <c r="AP85" s="3"/>
      <c r="AQ85" s="3"/>
      <c r="AR85" s="9">
        <f>4986.8/12</f>
        <v>415.56666666666666</v>
      </c>
      <c r="AS85" s="9">
        <f t="shared" ref="AS85:BC85" si="107">4986.8/12</f>
        <v>415.56666666666666</v>
      </c>
      <c r="AT85" s="9">
        <f t="shared" si="107"/>
        <v>415.56666666666666</v>
      </c>
      <c r="AU85" s="9">
        <f t="shared" si="107"/>
        <v>415.56666666666666</v>
      </c>
      <c r="AV85" s="9">
        <f t="shared" si="107"/>
        <v>415.56666666666666</v>
      </c>
      <c r="AW85" s="9">
        <f t="shared" si="107"/>
        <v>415.56666666666666</v>
      </c>
      <c r="AX85" s="9">
        <f t="shared" si="107"/>
        <v>415.56666666666666</v>
      </c>
      <c r="AY85" s="9">
        <f t="shared" si="107"/>
        <v>415.56666666666666</v>
      </c>
      <c r="AZ85" s="9">
        <f t="shared" si="107"/>
        <v>415.56666666666666</v>
      </c>
      <c r="BA85" s="9">
        <f t="shared" si="107"/>
        <v>415.56666666666666</v>
      </c>
      <c r="BB85" s="9">
        <f t="shared" si="107"/>
        <v>415.56666666666666</v>
      </c>
      <c r="BC85" s="9">
        <f t="shared" si="107"/>
        <v>415.56666666666666</v>
      </c>
      <c r="BD85" s="9"/>
      <c r="BE85" s="9">
        <f t="shared" si="83"/>
        <v>4986.8</v>
      </c>
    </row>
    <row r="86" spans="1:57" ht="14.45" collapsed="1" x14ac:dyDescent="0.35">
      <c r="A86" s="3" t="s">
        <v>55</v>
      </c>
      <c r="B86" s="3"/>
      <c r="C86" s="3"/>
      <c r="D86" s="3"/>
      <c r="E86" s="3"/>
      <c r="F86" s="9">
        <f>SUM(F82:F85)</f>
        <v>1193.6166666666668</v>
      </c>
      <c r="G86" s="9">
        <f t="shared" ref="G86:Q86" si="108">SUM(G82:G85)</f>
        <v>1193.6166666666668</v>
      </c>
      <c r="H86" s="9">
        <f t="shared" si="108"/>
        <v>1193.6166666666668</v>
      </c>
      <c r="I86" s="9">
        <f t="shared" si="108"/>
        <v>1193.6166666666668</v>
      </c>
      <c r="J86" s="9">
        <f t="shared" si="108"/>
        <v>1193.6166666666668</v>
      </c>
      <c r="K86" s="9">
        <f t="shared" si="108"/>
        <v>1193.6166666666668</v>
      </c>
      <c r="L86" s="9">
        <f t="shared" si="108"/>
        <v>1193.6166666666668</v>
      </c>
      <c r="M86" s="9">
        <f t="shared" si="108"/>
        <v>1193.6166666666668</v>
      </c>
      <c r="N86" s="9">
        <f t="shared" si="108"/>
        <v>1193.6166666666668</v>
      </c>
      <c r="O86" s="9">
        <f t="shared" si="108"/>
        <v>1193.6166666666668</v>
      </c>
      <c r="P86" s="9">
        <f t="shared" si="108"/>
        <v>1193.6166666666668</v>
      </c>
      <c r="Q86" s="9">
        <f t="shared" si="108"/>
        <v>1193.6166666666668</v>
      </c>
      <c r="R86" s="9"/>
      <c r="S86" s="9">
        <f t="shared" si="81"/>
        <v>14323.400000000001</v>
      </c>
      <c r="T86" s="3" t="s">
        <v>55</v>
      </c>
      <c r="U86" s="3"/>
      <c r="V86" s="3"/>
      <c r="W86" s="3"/>
      <c r="X86" s="3"/>
      <c r="Y86" s="9">
        <f>SUM(Y82:Y85)</f>
        <v>1790.425</v>
      </c>
      <c r="Z86" s="9">
        <f t="shared" ref="Z86:AJ86" si="109">SUM(Z82:Z85)</f>
        <v>1790.425</v>
      </c>
      <c r="AA86" s="9">
        <f t="shared" si="109"/>
        <v>1790.425</v>
      </c>
      <c r="AB86" s="9">
        <f t="shared" si="109"/>
        <v>1790.425</v>
      </c>
      <c r="AC86" s="9">
        <f t="shared" si="109"/>
        <v>1790.425</v>
      </c>
      <c r="AD86" s="9">
        <f t="shared" si="109"/>
        <v>1790.425</v>
      </c>
      <c r="AE86" s="9">
        <f t="shared" si="109"/>
        <v>1790.425</v>
      </c>
      <c r="AF86" s="9">
        <f t="shared" si="109"/>
        <v>1790.425</v>
      </c>
      <c r="AG86" s="9">
        <f t="shared" si="109"/>
        <v>1790.425</v>
      </c>
      <c r="AH86" s="9">
        <f t="shared" si="109"/>
        <v>1790.425</v>
      </c>
      <c r="AI86" s="9">
        <f t="shared" si="109"/>
        <v>1790.425</v>
      </c>
      <c r="AJ86" s="9">
        <f t="shared" si="109"/>
        <v>1790.425</v>
      </c>
      <c r="AK86" s="9"/>
      <c r="AL86" s="9">
        <f t="shared" si="82"/>
        <v>21485.099999999995</v>
      </c>
      <c r="AM86" s="3" t="s">
        <v>55</v>
      </c>
      <c r="AN86" s="3"/>
      <c r="AO86" s="3"/>
      <c r="AP86" s="3"/>
      <c r="AQ86" s="3"/>
      <c r="AR86" s="9">
        <f>SUM(AR82:AR85)</f>
        <v>2387.2333333333336</v>
      </c>
      <c r="AS86" s="9">
        <f t="shared" ref="AS86:BC86" si="110">SUM(AS82:AS85)</f>
        <v>2387.2333333333336</v>
      </c>
      <c r="AT86" s="9">
        <f t="shared" si="110"/>
        <v>2387.2333333333336</v>
      </c>
      <c r="AU86" s="9">
        <f t="shared" si="110"/>
        <v>2387.2333333333336</v>
      </c>
      <c r="AV86" s="9">
        <f t="shared" si="110"/>
        <v>2387.2333333333336</v>
      </c>
      <c r="AW86" s="9">
        <f t="shared" si="110"/>
        <v>2387.2333333333336</v>
      </c>
      <c r="AX86" s="9">
        <f t="shared" si="110"/>
        <v>2387.2333333333336</v>
      </c>
      <c r="AY86" s="9">
        <f t="shared" si="110"/>
        <v>2387.2333333333336</v>
      </c>
      <c r="AZ86" s="9">
        <f t="shared" si="110"/>
        <v>2387.2333333333336</v>
      </c>
      <c r="BA86" s="9">
        <f t="shared" si="110"/>
        <v>2387.2333333333336</v>
      </c>
      <c r="BB86" s="9">
        <f t="shared" si="110"/>
        <v>2387.2333333333336</v>
      </c>
      <c r="BC86" s="9">
        <f t="shared" si="110"/>
        <v>2387.2333333333336</v>
      </c>
      <c r="BD86" s="9"/>
      <c r="BE86" s="9">
        <f t="shared" si="83"/>
        <v>28646.800000000003</v>
      </c>
    </row>
    <row r="87" spans="1:57" ht="14.45" x14ac:dyDescent="0.35">
      <c r="A87" s="3" t="s">
        <v>76</v>
      </c>
      <c r="B87" s="3"/>
      <c r="C87" s="3"/>
      <c r="D87" s="3"/>
      <c r="E87" s="3"/>
      <c r="F87" s="9">
        <f t="shared" ref="F87:Q87" si="111">(SUM(F44:F47)*0.33)</f>
        <v>2055.7232142857147</v>
      </c>
      <c r="G87" s="9">
        <f t="shared" si="111"/>
        <v>1436.9732142857144</v>
      </c>
      <c r="H87" s="9">
        <f t="shared" si="111"/>
        <v>247.5</v>
      </c>
      <c r="I87" s="9">
        <f t="shared" si="111"/>
        <v>990</v>
      </c>
      <c r="J87" s="9">
        <f t="shared" si="111"/>
        <v>1320.0000000000002</v>
      </c>
      <c r="K87" s="9">
        <f t="shared" si="111"/>
        <v>717.75</v>
      </c>
      <c r="L87" s="9">
        <f t="shared" si="111"/>
        <v>2798.2232142857147</v>
      </c>
      <c r="M87" s="9">
        <f t="shared" si="111"/>
        <v>1436.9732142857144</v>
      </c>
      <c r="N87" s="9">
        <f t="shared" si="111"/>
        <v>2179.4732142857147</v>
      </c>
      <c r="O87" s="9">
        <f t="shared" si="111"/>
        <v>742.5</v>
      </c>
      <c r="P87" s="9">
        <f t="shared" si="111"/>
        <v>1288.4732142857144</v>
      </c>
      <c r="Q87" s="9">
        <f t="shared" si="111"/>
        <v>2426.9732142857147</v>
      </c>
      <c r="R87" s="9"/>
      <c r="S87" s="9">
        <f t="shared" si="81"/>
        <v>17640.5625</v>
      </c>
      <c r="T87" s="3" t="s">
        <v>76</v>
      </c>
      <c r="U87" s="3"/>
      <c r="V87" s="3"/>
      <c r="W87" s="3"/>
      <c r="X87" s="3"/>
      <c r="Y87" s="9">
        <f t="shared" ref="Y87:AJ87" si="112">(SUM(Y44:Y47)*0.33)</f>
        <v>2574.4419642857147</v>
      </c>
      <c r="Z87" s="9">
        <f t="shared" si="112"/>
        <v>1873.1919642857144</v>
      </c>
      <c r="AA87" s="9">
        <f t="shared" si="112"/>
        <v>280.5</v>
      </c>
      <c r="AB87" s="9">
        <f t="shared" si="112"/>
        <v>1105.5</v>
      </c>
      <c r="AC87" s="9">
        <f t="shared" si="112"/>
        <v>1496.0000000000002</v>
      </c>
      <c r="AD87" s="9">
        <f t="shared" si="112"/>
        <v>1076.625</v>
      </c>
      <c r="AE87" s="9">
        <f t="shared" si="112"/>
        <v>3399.4419642857147</v>
      </c>
      <c r="AF87" s="9">
        <f t="shared" si="112"/>
        <v>1873.1919642857144</v>
      </c>
      <c r="AG87" s="9">
        <f t="shared" si="112"/>
        <v>2698.1919642857147</v>
      </c>
      <c r="AH87" s="9">
        <f t="shared" si="112"/>
        <v>825</v>
      </c>
      <c r="AI87" s="9">
        <f t="shared" si="112"/>
        <v>1708.1919642857144</v>
      </c>
      <c r="AJ87" s="9">
        <f t="shared" si="112"/>
        <v>2978.6919642857147</v>
      </c>
      <c r="AK87" s="9"/>
      <c r="AL87" s="9">
        <f t="shared" si="82"/>
        <v>21888.96875</v>
      </c>
      <c r="AM87" s="3" t="s">
        <v>76</v>
      </c>
      <c r="AN87" s="3"/>
      <c r="AO87" s="3"/>
      <c r="AP87" s="3"/>
      <c r="AQ87" s="3"/>
      <c r="AR87" s="9">
        <f t="shared" ref="AR87:BC87" si="113">(SUM(AR44:AR47)*0.33)</f>
        <v>2893.3928571428578</v>
      </c>
      <c r="AS87" s="9">
        <f t="shared" si="113"/>
        <v>2068.3928571428573</v>
      </c>
      <c r="AT87" s="9">
        <f t="shared" si="113"/>
        <v>330</v>
      </c>
      <c r="AU87" s="9">
        <f t="shared" si="113"/>
        <v>1155</v>
      </c>
      <c r="AV87" s="9">
        <f t="shared" si="113"/>
        <v>1760.0000000000002</v>
      </c>
      <c r="AW87" s="9">
        <f t="shared" si="113"/>
        <v>1435.5</v>
      </c>
      <c r="AX87" s="9">
        <f t="shared" si="113"/>
        <v>3718.3928571428578</v>
      </c>
      <c r="AY87" s="9">
        <f t="shared" si="113"/>
        <v>2068.3928571428573</v>
      </c>
      <c r="AZ87" s="9">
        <f t="shared" si="113"/>
        <v>2893.3928571428578</v>
      </c>
      <c r="BA87" s="9">
        <f t="shared" si="113"/>
        <v>825</v>
      </c>
      <c r="BB87" s="9">
        <f t="shared" si="113"/>
        <v>1903.3928571428573</v>
      </c>
      <c r="BC87" s="9">
        <f t="shared" si="113"/>
        <v>3223.3928571428578</v>
      </c>
      <c r="BD87" s="9"/>
      <c r="BE87" s="9">
        <f t="shared" si="83"/>
        <v>24274.250000000004</v>
      </c>
    </row>
    <row r="88" spans="1:57" ht="14.45" x14ac:dyDescent="0.35">
      <c r="A88" s="3" t="s">
        <v>77</v>
      </c>
      <c r="B88" s="3"/>
      <c r="C88" s="3"/>
      <c r="D88" s="3"/>
      <c r="E88" s="3"/>
      <c r="F88" s="9">
        <f t="shared" ref="F88:Q88" si="114">(SUM(F52:F53)*0.33)+SUM(F50:F51)*0.9</f>
        <v>5745.0249999999987</v>
      </c>
      <c r="G88" s="9">
        <f t="shared" si="114"/>
        <v>5745.0249999999987</v>
      </c>
      <c r="H88" s="9">
        <f t="shared" si="114"/>
        <v>5745.0249999999987</v>
      </c>
      <c r="I88" s="9">
        <f t="shared" si="114"/>
        <v>5745.0249999999987</v>
      </c>
      <c r="J88" s="9">
        <f t="shared" si="114"/>
        <v>5745.0249999999987</v>
      </c>
      <c r="K88" s="9">
        <f t="shared" si="114"/>
        <v>5745.0249999999987</v>
      </c>
      <c r="L88" s="9">
        <f t="shared" si="114"/>
        <v>5745.0249999999987</v>
      </c>
      <c r="M88" s="9">
        <f t="shared" si="114"/>
        <v>5745.0249999999987</v>
      </c>
      <c r="N88" s="9">
        <f t="shared" si="114"/>
        <v>5745.0249999999987</v>
      </c>
      <c r="O88" s="9">
        <f t="shared" si="114"/>
        <v>5745.0249999999987</v>
      </c>
      <c r="P88" s="9">
        <f t="shared" si="114"/>
        <v>5745.0249999999987</v>
      </c>
      <c r="Q88" s="9">
        <f t="shared" si="114"/>
        <v>5745.0249999999987</v>
      </c>
      <c r="R88" s="9"/>
      <c r="S88" s="9">
        <f t="shared" si="81"/>
        <v>68940.3</v>
      </c>
      <c r="T88" s="3" t="s">
        <v>77</v>
      </c>
      <c r="U88" s="3"/>
      <c r="V88" s="3"/>
      <c r="W88" s="3"/>
      <c r="X88" s="3"/>
      <c r="Y88" s="9">
        <f t="shared" ref="Y88:AJ88" si="115">(SUM(Y52:Y53)*0.33)+SUM(Y50:Y51)*0.9</f>
        <v>8617.5374999999985</v>
      </c>
      <c r="Z88" s="9">
        <f t="shared" si="115"/>
        <v>8617.5374999999985</v>
      </c>
      <c r="AA88" s="9">
        <f t="shared" si="115"/>
        <v>8617.5374999999985</v>
      </c>
      <c r="AB88" s="9">
        <f t="shared" si="115"/>
        <v>8617.5374999999985</v>
      </c>
      <c r="AC88" s="9">
        <f t="shared" si="115"/>
        <v>8617.5374999999985</v>
      </c>
      <c r="AD88" s="9">
        <f t="shared" si="115"/>
        <v>8617.5374999999985</v>
      </c>
      <c r="AE88" s="9">
        <f t="shared" si="115"/>
        <v>8617.5374999999985</v>
      </c>
      <c r="AF88" s="9">
        <f t="shared" si="115"/>
        <v>8617.5374999999985</v>
      </c>
      <c r="AG88" s="9">
        <f t="shared" si="115"/>
        <v>8617.5374999999985</v>
      </c>
      <c r="AH88" s="9">
        <f t="shared" si="115"/>
        <v>8617.5374999999985</v>
      </c>
      <c r="AI88" s="9">
        <f t="shared" si="115"/>
        <v>8617.5374999999985</v>
      </c>
      <c r="AJ88" s="9">
        <f t="shared" si="115"/>
        <v>8617.5374999999985</v>
      </c>
      <c r="AK88" s="9"/>
      <c r="AL88" s="9">
        <f t="shared" si="82"/>
        <v>103410.45000000001</v>
      </c>
      <c r="AM88" s="3" t="s">
        <v>77</v>
      </c>
      <c r="AN88" s="3"/>
      <c r="AO88" s="3"/>
      <c r="AP88" s="3"/>
      <c r="AQ88" s="3"/>
      <c r="AR88" s="9">
        <f t="shared" ref="AR88:BC88" si="116">(SUM(AR52:AR53)*0.33)+SUM(AR50:AR51)*0.9</f>
        <v>11490.049999999997</v>
      </c>
      <c r="AS88" s="9">
        <f t="shared" si="116"/>
        <v>11490.049999999997</v>
      </c>
      <c r="AT88" s="9">
        <f t="shared" si="116"/>
        <v>11490.049999999997</v>
      </c>
      <c r="AU88" s="9">
        <f t="shared" si="116"/>
        <v>11490.049999999997</v>
      </c>
      <c r="AV88" s="9">
        <f t="shared" si="116"/>
        <v>11490.049999999997</v>
      </c>
      <c r="AW88" s="9">
        <f t="shared" si="116"/>
        <v>11490.049999999997</v>
      </c>
      <c r="AX88" s="9">
        <f t="shared" si="116"/>
        <v>11490.049999999997</v>
      </c>
      <c r="AY88" s="9">
        <f t="shared" si="116"/>
        <v>11490.049999999997</v>
      </c>
      <c r="AZ88" s="9">
        <f t="shared" si="116"/>
        <v>11490.049999999997</v>
      </c>
      <c r="BA88" s="9">
        <f t="shared" si="116"/>
        <v>11490.049999999997</v>
      </c>
      <c r="BB88" s="9">
        <f t="shared" si="116"/>
        <v>11490.049999999997</v>
      </c>
      <c r="BC88" s="9">
        <f t="shared" si="116"/>
        <v>11490.049999999997</v>
      </c>
      <c r="BD88" s="9"/>
      <c r="BE88" s="9">
        <f t="shared" si="83"/>
        <v>137880.6</v>
      </c>
    </row>
    <row r="89" spans="1:57" ht="14.45" hidden="1" outlineLevel="1" x14ac:dyDescent="0.35">
      <c r="A89" s="3" t="s">
        <v>78</v>
      </c>
      <c r="B89" s="3"/>
      <c r="C89" s="3"/>
      <c r="D89" s="3"/>
      <c r="E89" s="3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>
        <f t="shared" si="81"/>
        <v>0</v>
      </c>
      <c r="T89" s="3" t="s">
        <v>78</v>
      </c>
      <c r="U89" s="3"/>
      <c r="V89" s="3"/>
      <c r="W89" s="3"/>
      <c r="X89" s="3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>
        <f t="shared" si="82"/>
        <v>0</v>
      </c>
      <c r="AM89" s="3" t="s">
        <v>78</v>
      </c>
      <c r="AN89" s="3"/>
      <c r="AO89" s="3"/>
      <c r="AP89" s="3"/>
      <c r="AQ89" s="3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>
        <f t="shared" si="83"/>
        <v>0</v>
      </c>
    </row>
    <row r="90" spans="1:57" ht="14.45" hidden="1" outlineLevel="1" x14ac:dyDescent="0.35">
      <c r="A90" s="3"/>
      <c r="B90" s="3"/>
      <c r="C90" s="3" t="s">
        <v>79</v>
      </c>
      <c r="D90" s="3"/>
      <c r="E90" s="3"/>
      <c r="F90" s="9">
        <f>AR90*0.9</f>
        <v>168.48</v>
      </c>
      <c r="G90" s="9">
        <f t="shared" ref="G90:Q90" si="117">AS90*0.9</f>
        <v>168.48</v>
      </c>
      <c r="H90" s="9">
        <f t="shared" si="117"/>
        <v>0</v>
      </c>
      <c r="I90" s="9">
        <f t="shared" si="117"/>
        <v>842.4</v>
      </c>
      <c r="J90" s="9">
        <f t="shared" si="117"/>
        <v>0</v>
      </c>
      <c r="K90" s="9">
        <f t="shared" si="117"/>
        <v>0</v>
      </c>
      <c r="L90" s="9">
        <f t="shared" si="117"/>
        <v>1010.8800000000001</v>
      </c>
      <c r="M90" s="9">
        <f t="shared" si="117"/>
        <v>168.48</v>
      </c>
      <c r="N90" s="9">
        <f t="shared" si="117"/>
        <v>1010.8800000000001</v>
      </c>
      <c r="O90" s="9">
        <f t="shared" si="117"/>
        <v>842.4</v>
      </c>
      <c r="P90" s="9">
        <f t="shared" si="117"/>
        <v>0</v>
      </c>
      <c r="Q90" s="9">
        <f t="shared" si="117"/>
        <v>1010.8800000000001</v>
      </c>
      <c r="R90" s="9"/>
      <c r="S90" s="9">
        <f t="shared" si="81"/>
        <v>5222.88</v>
      </c>
      <c r="T90" s="3"/>
      <c r="U90" s="3"/>
      <c r="V90" s="3" t="s">
        <v>79</v>
      </c>
      <c r="W90" s="3"/>
      <c r="X90" s="3"/>
      <c r="Y90" s="9">
        <f>AR90*1</f>
        <v>187.2</v>
      </c>
      <c r="Z90" s="9">
        <f t="shared" ref="Z90:AJ90" si="118">AS90*1</f>
        <v>187.2</v>
      </c>
      <c r="AA90" s="9">
        <f t="shared" si="118"/>
        <v>0</v>
      </c>
      <c r="AB90" s="9">
        <f t="shared" si="118"/>
        <v>936</v>
      </c>
      <c r="AC90" s="9">
        <f t="shared" si="118"/>
        <v>0</v>
      </c>
      <c r="AD90" s="9">
        <f t="shared" si="118"/>
        <v>0</v>
      </c>
      <c r="AE90" s="9">
        <f t="shared" si="118"/>
        <v>1123.2</v>
      </c>
      <c r="AF90" s="9">
        <f t="shared" si="118"/>
        <v>187.2</v>
      </c>
      <c r="AG90" s="9">
        <f t="shared" si="118"/>
        <v>1123.2</v>
      </c>
      <c r="AH90" s="9">
        <f t="shared" si="118"/>
        <v>936</v>
      </c>
      <c r="AI90" s="9">
        <f t="shared" si="118"/>
        <v>0</v>
      </c>
      <c r="AJ90" s="9">
        <f t="shared" si="118"/>
        <v>1123.2</v>
      </c>
      <c r="AK90" s="9"/>
      <c r="AL90" s="9">
        <f t="shared" si="82"/>
        <v>5803.2</v>
      </c>
      <c r="AM90" s="3"/>
      <c r="AN90" s="3"/>
      <c r="AO90" s="3" t="s">
        <v>79</v>
      </c>
      <c r="AP90" s="3"/>
      <c r="AQ90" s="3"/>
      <c r="AR90" s="9">
        <f t="shared" ref="AR90:BC90" si="119">5803.2*(AR44/15500)</f>
        <v>187.2</v>
      </c>
      <c r="AS90" s="9">
        <f t="shared" si="119"/>
        <v>187.2</v>
      </c>
      <c r="AT90" s="9">
        <f t="shared" si="119"/>
        <v>0</v>
      </c>
      <c r="AU90" s="9">
        <f t="shared" si="119"/>
        <v>936</v>
      </c>
      <c r="AV90" s="9">
        <f t="shared" si="119"/>
        <v>0</v>
      </c>
      <c r="AW90" s="9">
        <f t="shared" si="119"/>
        <v>0</v>
      </c>
      <c r="AX90" s="9">
        <f t="shared" si="119"/>
        <v>1123.2</v>
      </c>
      <c r="AY90" s="9">
        <f t="shared" si="119"/>
        <v>187.2</v>
      </c>
      <c r="AZ90" s="9">
        <f t="shared" si="119"/>
        <v>1123.2</v>
      </c>
      <c r="BA90" s="9">
        <f t="shared" si="119"/>
        <v>936</v>
      </c>
      <c r="BB90" s="9">
        <f t="shared" si="119"/>
        <v>0</v>
      </c>
      <c r="BC90" s="9">
        <f t="shared" si="119"/>
        <v>1123.2</v>
      </c>
      <c r="BD90" s="9"/>
      <c r="BE90" s="9">
        <f t="shared" si="83"/>
        <v>5803.2</v>
      </c>
    </row>
    <row r="91" spans="1:57" ht="14.45" hidden="1" outlineLevel="1" x14ac:dyDescent="0.35">
      <c r="A91" s="3"/>
      <c r="B91" s="3"/>
      <c r="C91" s="3" t="s">
        <v>80</v>
      </c>
      <c r="D91" s="3"/>
      <c r="E91" s="3"/>
      <c r="F91" s="9">
        <f>AR91*0.75</f>
        <v>684.46711167779199</v>
      </c>
      <c r="G91" s="9">
        <f t="shared" ref="G91:Q91" si="120">AS91*0.75</f>
        <v>0</v>
      </c>
      <c r="H91" s="9">
        <f t="shared" si="120"/>
        <v>273.78684467111674</v>
      </c>
      <c r="I91" s="9">
        <f t="shared" si="120"/>
        <v>273.78684467111674</v>
      </c>
      <c r="J91" s="9">
        <f t="shared" si="120"/>
        <v>1460.1965049126229</v>
      </c>
      <c r="K91" s="9">
        <f t="shared" si="120"/>
        <v>0</v>
      </c>
      <c r="L91" s="9">
        <f t="shared" si="120"/>
        <v>684.46711167779199</v>
      </c>
      <c r="M91" s="9">
        <f t="shared" si="120"/>
        <v>0</v>
      </c>
      <c r="N91" s="9">
        <f t="shared" si="120"/>
        <v>0</v>
      </c>
      <c r="O91" s="9">
        <f t="shared" si="120"/>
        <v>0</v>
      </c>
      <c r="P91" s="9">
        <f t="shared" si="120"/>
        <v>0</v>
      </c>
      <c r="Q91" s="9">
        <f t="shared" si="120"/>
        <v>273.78684467111674</v>
      </c>
      <c r="R91" s="9"/>
      <c r="S91" s="9">
        <f t="shared" si="81"/>
        <v>3650.4912622815568</v>
      </c>
      <c r="T91" s="3"/>
      <c r="U91" s="3"/>
      <c r="V91" s="3" t="s">
        <v>80</v>
      </c>
      <c r="W91" s="3"/>
      <c r="X91" s="3"/>
      <c r="Y91" s="9">
        <f>AR91*0.85</f>
        <v>775.72939323483092</v>
      </c>
      <c r="Z91" s="9">
        <f t="shared" ref="Z91:AJ91" si="121">AS91*0.85</f>
        <v>0</v>
      </c>
      <c r="AA91" s="9">
        <f t="shared" si="121"/>
        <v>310.29175729393233</v>
      </c>
      <c r="AB91" s="9">
        <f t="shared" si="121"/>
        <v>310.29175729393233</v>
      </c>
      <c r="AC91" s="9">
        <f t="shared" si="121"/>
        <v>1654.8893722343059</v>
      </c>
      <c r="AD91" s="9">
        <f t="shared" si="121"/>
        <v>0</v>
      </c>
      <c r="AE91" s="9">
        <f t="shared" si="121"/>
        <v>775.72939323483092</v>
      </c>
      <c r="AF91" s="9">
        <f t="shared" si="121"/>
        <v>0</v>
      </c>
      <c r="AG91" s="9">
        <f t="shared" si="121"/>
        <v>0</v>
      </c>
      <c r="AH91" s="9">
        <f t="shared" si="121"/>
        <v>0</v>
      </c>
      <c r="AI91" s="9">
        <f t="shared" si="121"/>
        <v>0</v>
      </c>
      <c r="AJ91" s="9">
        <f t="shared" si="121"/>
        <v>310.29175729393233</v>
      </c>
      <c r="AK91" s="9"/>
      <c r="AL91" s="9">
        <f t="shared" si="82"/>
        <v>4137.2234305857646</v>
      </c>
      <c r="AM91" s="3"/>
      <c r="AN91" s="3"/>
      <c r="AO91" s="3" t="s">
        <v>80</v>
      </c>
      <c r="AP91" s="3"/>
      <c r="AQ91" s="3"/>
      <c r="AR91" s="9">
        <f t="shared" ref="AR91:BC91" si="122">4867.2*(AR45/13333)</f>
        <v>912.62281557038932</v>
      </c>
      <c r="AS91" s="9">
        <f t="shared" si="122"/>
        <v>0</v>
      </c>
      <c r="AT91" s="9">
        <f t="shared" si="122"/>
        <v>365.04912622815567</v>
      </c>
      <c r="AU91" s="9">
        <f t="shared" si="122"/>
        <v>365.04912622815567</v>
      </c>
      <c r="AV91" s="9">
        <f t="shared" si="122"/>
        <v>1946.9286732168305</v>
      </c>
      <c r="AW91" s="9">
        <f t="shared" si="122"/>
        <v>0</v>
      </c>
      <c r="AX91" s="9">
        <f t="shared" si="122"/>
        <v>912.62281557038932</v>
      </c>
      <c r="AY91" s="9">
        <f t="shared" si="122"/>
        <v>0</v>
      </c>
      <c r="AZ91" s="9">
        <f t="shared" si="122"/>
        <v>0</v>
      </c>
      <c r="BA91" s="9">
        <f t="shared" si="122"/>
        <v>0</v>
      </c>
      <c r="BB91" s="9">
        <f t="shared" si="122"/>
        <v>0</v>
      </c>
      <c r="BC91" s="9">
        <f t="shared" si="122"/>
        <v>365.04912622815567</v>
      </c>
      <c r="BD91" s="9"/>
      <c r="BE91" s="9">
        <f t="shared" si="83"/>
        <v>4867.3216830420761</v>
      </c>
    </row>
    <row r="92" spans="1:57" ht="14.45" hidden="1" outlineLevel="1" x14ac:dyDescent="0.35">
      <c r="A92" s="3"/>
      <c r="B92" s="3"/>
      <c r="C92" s="3" t="s">
        <v>81</v>
      </c>
      <c r="D92" s="3"/>
      <c r="E92" s="3"/>
      <c r="F92" s="9">
        <f>AR92*0.5</f>
        <v>259.44986372113038</v>
      </c>
      <c r="G92" s="9">
        <f t="shared" ref="G92:Q92" si="123">AS92*0.5</f>
        <v>259.44986372113038</v>
      </c>
      <c r="H92" s="9">
        <f t="shared" si="123"/>
        <v>0</v>
      </c>
      <c r="I92" s="9">
        <f t="shared" si="123"/>
        <v>0</v>
      </c>
      <c r="J92" s="9">
        <f t="shared" si="123"/>
        <v>0</v>
      </c>
      <c r="K92" s="9">
        <f t="shared" si="123"/>
        <v>476.99612681107442</v>
      </c>
      <c r="L92" s="9">
        <f t="shared" si="123"/>
        <v>259.44986372113038</v>
      </c>
      <c r="M92" s="9">
        <f t="shared" si="123"/>
        <v>259.44986372113038</v>
      </c>
      <c r="N92" s="9">
        <f t="shared" si="123"/>
        <v>259.44986372113038</v>
      </c>
      <c r="O92" s="9">
        <f t="shared" si="123"/>
        <v>0</v>
      </c>
      <c r="P92" s="9">
        <f t="shared" si="123"/>
        <v>259.44986372113038</v>
      </c>
      <c r="Q92" s="9">
        <f t="shared" si="123"/>
        <v>259.44986372113038</v>
      </c>
      <c r="R92" s="9"/>
      <c r="S92" s="9">
        <f t="shared" si="81"/>
        <v>2293.1451728589873</v>
      </c>
      <c r="T92" s="3"/>
      <c r="U92" s="3"/>
      <c r="V92" s="3" t="s">
        <v>81</v>
      </c>
      <c r="W92" s="3"/>
      <c r="X92" s="3"/>
      <c r="Y92" s="9">
        <f>AR92*0.75</f>
        <v>389.17479558169555</v>
      </c>
      <c r="Z92" s="9">
        <f t="shared" ref="Z92:AJ92" si="124">AS92*0.75</f>
        <v>389.17479558169555</v>
      </c>
      <c r="AA92" s="9">
        <f t="shared" si="124"/>
        <v>0</v>
      </c>
      <c r="AB92" s="9">
        <f t="shared" si="124"/>
        <v>0</v>
      </c>
      <c r="AC92" s="9">
        <f t="shared" si="124"/>
        <v>0</v>
      </c>
      <c r="AD92" s="9">
        <f t="shared" si="124"/>
        <v>715.49419021661163</v>
      </c>
      <c r="AE92" s="9">
        <f t="shared" si="124"/>
        <v>389.17479558169555</v>
      </c>
      <c r="AF92" s="9">
        <f t="shared" si="124"/>
        <v>389.17479558169555</v>
      </c>
      <c r="AG92" s="9">
        <f t="shared" si="124"/>
        <v>389.17479558169555</v>
      </c>
      <c r="AH92" s="9">
        <f t="shared" si="124"/>
        <v>0</v>
      </c>
      <c r="AI92" s="9">
        <f t="shared" si="124"/>
        <v>389.17479558169555</v>
      </c>
      <c r="AJ92" s="9">
        <f t="shared" si="124"/>
        <v>389.17479558169555</v>
      </c>
      <c r="AK92" s="9"/>
      <c r="AL92" s="9">
        <f t="shared" si="82"/>
        <v>3439.71775928848</v>
      </c>
      <c r="AM92" s="3"/>
      <c r="AN92" s="3"/>
      <c r="AO92" s="3" t="s">
        <v>81</v>
      </c>
      <c r="AP92" s="3"/>
      <c r="AQ92" s="3"/>
      <c r="AR92" s="9">
        <f t="shared" ref="AR92:BC92" si="125">4586.4*(AR46/20913)</f>
        <v>518.89972744226077</v>
      </c>
      <c r="AS92" s="9">
        <f t="shared" si="125"/>
        <v>518.89972744226077</v>
      </c>
      <c r="AT92" s="9">
        <f t="shared" si="125"/>
        <v>0</v>
      </c>
      <c r="AU92" s="9">
        <f t="shared" si="125"/>
        <v>0</v>
      </c>
      <c r="AV92" s="9">
        <f t="shared" si="125"/>
        <v>0</v>
      </c>
      <c r="AW92" s="9">
        <f t="shared" si="125"/>
        <v>953.99225362214884</v>
      </c>
      <c r="AX92" s="9">
        <f t="shared" si="125"/>
        <v>518.89972744226077</v>
      </c>
      <c r="AY92" s="9">
        <f t="shared" si="125"/>
        <v>518.89972744226077</v>
      </c>
      <c r="AZ92" s="9">
        <f t="shared" si="125"/>
        <v>518.89972744226077</v>
      </c>
      <c r="BA92" s="9">
        <f t="shared" si="125"/>
        <v>0</v>
      </c>
      <c r="BB92" s="9">
        <f t="shared" si="125"/>
        <v>518.89972744226077</v>
      </c>
      <c r="BC92" s="9">
        <f t="shared" si="125"/>
        <v>518.89972744226077</v>
      </c>
      <c r="BD92" s="9"/>
      <c r="BE92" s="9">
        <f t="shared" si="83"/>
        <v>4586.2903457179746</v>
      </c>
    </row>
    <row r="93" spans="1:57" ht="14.45" hidden="1" outlineLevel="1" x14ac:dyDescent="0.35">
      <c r="A93" s="3"/>
      <c r="B93" s="3"/>
      <c r="C93" s="3" t="s">
        <v>82</v>
      </c>
      <c r="D93" s="3"/>
      <c r="E93" s="3"/>
      <c r="F93" s="9">
        <f>AR93*0.8</f>
        <v>641.8150949961306</v>
      </c>
      <c r="G93" s="9">
        <f t="shared" ref="G93:Q93" si="126">AS93*0.8</f>
        <v>641.8150949961306</v>
      </c>
      <c r="H93" s="9">
        <f t="shared" si="126"/>
        <v>0</v>
      </c>
      <c r="I93" s="9">
        <f t="shared" si="126"/>
        <v>0</v>
      </c>
      <c r="J93" s="9">
        <f t="shared" si="126"/>
        <v>0</v>
      </c>
      <c r="K93" s="9">
        <f t="shared" si="126"/>
        <v>0</v>
      </c>
      <c r="L93" s="9">
        <f t="shared" si="126"/>
        <v>641.8150949961306</v>
      </c>
      <c r="M93" s="9">
        <f t="shared" si="126"/>
        <v>641.8150949961306</v>
      </c>
      <c r="N93" s="9">
        <f t="shared" si="126"/>
        <v>641.8150949961306</v>
      </c>
      <c r="O93" s="9">
        <f t="shared" si="126"/>
        <v>0</v>
      </c>
      <c r="P93" s="9">
        <f t="shared" si="126"/>
        <v>641.8150949961306</v>
      </c>
      <c r="Q93" s="9">
        <f t="shared" si="126"/>
        <v>641.8150949961306</v>
      </c>
      <c r="R93" s="9"/>
      <c r="S93" s="9">
        <f t="shared" si="81"/>
        <v>4492.7056649729138</v>
      </c>
      <c r="T93" s="3"/>
      <c r="U93" s="3"/>
      <c r="V93" s="3" t="s">
        <v>82</v>
      </c>
      <c r="W93" s="3"/>
      <c r="X93" s="3"/>
      <c r="Y93" s="9">
        <f t="shared" ref="Y93:AJ93" si="127">AR93*1</f>
        <v>802.26886874516322</v>
      </c>
      <c r="Z93" s="9">
        <f t="shared" si="127"/>
        <v>802.26886874516322</v>
      </c>
      <c r="AA93" s="9">
        <f t="shared" si="127"/>
        <v>0</v>
      </c>
      <c r="AB93" s="9">
        <f t="shared" si="127"/>
        <v>0</v>
      </c>
      <c r="AC93" s="9">
        <f t="shared" si="127"/>
        <v>0</v>
      </c>
      <c r="AD93" s="9">
        <f t="shared" si="127"/>
        <v>0</v>
      </c>
      <c r="AE93" s="9">
        <f t="shared" si="127"/>
        <v>802.26886874516322</v>
      </c>
      <c r="AF93" s="9">
        <f t="shared" si="127"/>
        <v>802.26886874516322</v>
      </c>
      <c r="AG93" s="9">
        <f t="shared" si="127"/>
        <v>802.26886874516322</v>
      </c>
      <c r="AH93" s="9">
        <f t="shared" si="127"/>
        <v>0</v>
      </c>
      <c r="AI93" s="9">
        <f t="shared" si="127"/>
        <v>802.26886874516322</v>
      </c>
      <c r="AJ93" s="9">
        <f t="shared" si="127"/>
        <v>802.26886874516322</v>
      </c>
      <c r="AK93" s="9"/>
      <c r="AL93" s="9">
        <f t="shared" si="82"/>
        <v>5615.882081216143</v>
      </c>
      <c r="AM93" s="3"/>
      <c r="AN93" s="3"/>
      <c r="AO93" s="3" t="s">
        <v>82</v>
      </c>
      <c r="AP93" s="3"/>
      <c r="AQ93" s="3"/>
      <c r="AR93" s="9">
        <f t="shared" ref="AR93:BC93" si="128">5616*(AR47/23813)</f>
        <v>802.26886874516322</v>
      </c>
      <c r="AS93" s="9">
        <f t="shared" si="128"/>
        <v>802.26886874516322</v>
      </c>
      <c r="AT93" s="9">
        <f t="shared" si="128"/>
        <v>0</v>
      </c>
      <c r="AU93" s="9">
        <f t="shared" si="128"/>
        <v>0</v>
      </c>
      <c r="AV93" s="9">
        <f t="shared" si="128"/>
        <v>0</v>
      </c>
      <c r="AW93" s="9">
        <f t="shared" si="128"/>
        <v>0</v>
      </c>
      <c r="AX93" s="9">
        <f t="shared" si="128"/>
        <v>802.26886874516322</v>
      </c>
      <c r="AY93" s="9">
        <f t="shared" si="128"/>
        <v>802.26886874516322</v>
      </c>
      <c r="AZ93" s="9">
        <f t="shared" si="128"/>
        <v>802.26886874516322</v>
      </c>
      <c r="BA93" s="9">
        <f t="shared" si="128"/>
        <v>0</v>
      </c>
      <c r="BB93" s="9">
        <f t="shared" si="128"/>
        <v>802.26886874516322</v>
      </c>
      <c r="BC93" s="9">
        <f t="shared" si="128"/>
        <v>802.26886874516322</v>
      </c>
      <c r="BD93" s="9"/>
      <c r="BE93" s="9">
        <f t="shared" si="83"/>
        <v>5615.882081216143</v>
      </c>
    </row>
    <row r="94" spans="1:57" ht="14.45" hidden="1" outlineLevel="1" x14ac:dyDescent="0.35">
      <c r="A94" s="3"/>
      <c r="B94" s="3"/>
      <c r="C94" s="3" t="s">
        <v>83</v>
      </c>
      <c r="D94" s="3"/>
      <c r="E94" s="3"/>
      <c r="F94" s="9">
        <f>AR94*0.5</f>
        <v>68.64</v>
      </c>
      <c r="G94" s="9">
        <f t="shared" ref="G94:Q94" si="129">AS94*0.5</f>
        <v>68.64</v>
      </c>
      <c r="H94" s="9">
        <f t="shared" si="129"/>
        <v>68.64</v>
      </c>
      <c r="I94" s="9">
        <f t="shared" si="129"/>
        <v>68.64</v>
      </c>
      <c r="J94" s="9">
        <f t="shared" si="129"/>
        <v>68.64</v>
      </c>
      <c r="K94" s="9">
        <f t="shared" si="129"/>
        <v>68.64</v>
      </c>
      <c r="L94" s="9">
        <f t="shared" si="129"/>
        <v>68.64</v>
      </c>
      <c r="M94" s="9">
        <f t="shared" si="129"/>
        <v>68.64</v>
      </c>
      <c r="N94" s="9">
        <f t="shared" si="129"/>
        <v>68.64</v>
      </c>
      <c r="O94" s="9">
        <f t="shared" si="129"/>
        <v>68.64</v>
      </c>
      <c r="P94" s="9">
        <f t="shared" si="129"/>
        <v>68.64</v>
      </c>
      <c r="Q94" s="9">
        <f t="shared" si="129"/>
        <v>68.64</v>
      </c>
      <c r="R94" s="9"/>
      <c r="S94" s="9">
        <f t="shared" si="81"/>
        <v>823.68</v>
      </c>
      <c r="T94" s="3"/>
      <c r="U94" s="3"/>
      <c r="V94" s="3" t="s">
        <v>83</v>
      </c>
      <c r="W94" s="3"/>
      <c r="X94" s="3"/>
      <c r="Y94" s="9">
        <f>AR94*0.75</f>
        <v>102.96000000000001</v>
      </c>
      <c r="Z94" s="9">
        <f t="shared" ref="Z94:AJ94" si="130">AS94*0.75</f>
        <v>102.96000000000001</v>
      </c>
      <c r="AA94" s="9">
        <f t="shared" si="130"/>
        <v>102.96000000000001</v>
      </c>
      <c r="AB94" s="9">
        <f t="shared" si="130"/>
        <v>102.96000000000001</v>
      </c>
      <c r="AC94" s="9">
        <f t="shared" si="130"/>
        <v>102.96000000000001</v>
      </c>
      <c r="AD94" s="9">
        <f t="shared" si="130"/>
        <v>102.96000000000001</v>
      </c>
      <c r="AE94" s="9">
        <f t="shared" si="130"/>
        <v>102.96000000000001</v>
      </c>
      <c r="AF94" s="9">
        <f t="shared" si="130"/>
        <v>102.96000000000001</v>
      </c>
      <c r="AG94" s="9">
        <f t="shared" si="130"/>
        <v>102.96000000000001</v>
      </c>
      <c r="AH94" s="9">
        <f t="shared" si="130"/>
        <v>102.96000000000001</v>
      </c>
      <c r="AI94" s="9">
        <f t="shared" si="130"/>
        <v>102.96000000000001</v>
      </c>
      <c r="AJ94" s="9">
        <f t="shared" si="130"/>
        <v>102.96000000000001</v>
      </c>
      <c r="AK94" s="9"/>
      <c r="AL94" s="9">
        <f t="shared" si="82"/>
        <v>1235.5200000000002</v>
      </c>
      <c r="AM94" s="3"/>
      <c r="AN94" s="3"/>
      <c r="AO94" s="3" t="s">
        <v>83</v>
      </c>
      <c r="AP94" s="3"/>
      <c r="AQ94" s="3"/>
      <c r="AR94" s="9">
        <f t="shared" ref="AR94:BC94" si="131">1647.36*(SUM(AR52:AR53)/14820)</f>
        <v>137.28</v>
      </c>
      <c r="AS94" s="9">
        <f t="shared" si="131"/>
        <v>137.28</v>
      </c>
      <c r="AT94" s="9">
        <f t="shared" si="131"/>
        <v>137.28</v>
      </c>
      <c r="AU94" s="9">
        <f t="shared" si="131"/>
        <v>137.28</v>
      </c>
      <c r="AV94" s="9">
        <f t="shared" si="131"/>
        <v>137.28</v>
      </c>
      <c r="AW94" s="9">
        <f t="shared" si="131"/>
        <v>137.28</v>
      </c>
      <c r="AX94" s="9">
        <f t="shared" si="131"/>
        <v>137.28</v>
      </c>
      <c r="AY94" s="9">
        <f t="shared" si="131"/>
        <v>137.28</v>
      </c>
      <c r="AZ94" s="9">
        <f t="shared" si="131"/>
        <v>137.28</v>
      </c>
      <c r="BA94" s="9">
        <f t="shared" si="131"/>
        <v>137.28</v>
      </c>
      <c r="BB94" s="9">
        <f t="shared" si="131"/>
        <v>137.28</v>
      </c>
      <c r="BC94" s="9">
        <f t="shared" si="131"/>
        <v>137.28</v>
      </c>
      <c r="BD94" s="9"/>
      <c r="BE94" s="9">
        <f t="shared" si="83"/>
        <v>1647.36</v>
      </c>
    </row>
    <row r="95" spans="1:57" ht="14.45" collapsed="1" x14ac:dyDescent="0.35">
      <c r="A95" s="3" t="s">
        <v>84</v>
      </c>
      <c r="B95" s="3"/>
      <c r="C95" s="3"/>
      <c r="D95" s="3"/>
      <c r="E95" s="3"/>
      <c r="F95" s="9">
        <f>SUM(F90:F94)</f>
        <v>1822.8520703950533</v>
      </c>
      <c r="G95" s="9">
        <f t="shared" ref="G95:Q95" si="132">SUM(G90:G94)</f>
        <v>1138.384958717261</v>
      </c>
      <c r="H95" s="9">
        <f t="shared" si="132"/>
        <v>342.42684467111673</v>
      </c>
      <c r="I95" s="9">
        <f t="shared" si="132"/>
        <v>1184.8268446711168</v>
      </c>
      <c r="J95" s="9">
        <f t="shared" si="132"/>
        <v>1528.836504912623</v>
      </c>
      <c r="K95" s="9">
        <f t="shared" si="132"/>
        <v>545.6361268110744</v>
      </c>
      <c r="L95" s="9">
        <f t="shared" si="132"/>
        <v>2665.2520703950531</v>
      </c>
      <c r="M95" s="9">
        <f t="shared" si="132"/>
        <v>1138.384958717261</v>
      </c>
      <c r="N95" s="9">
        <f t="shared" si="132"/>
        <v>1980.7849587172611</v>
      </c>
      <c r="O95" s="9">
        <f t="shared" si="132"/>
        <v>911.04</v>
      </c>
      <c r="P95" s="9">
        <f t="shared" si="132"/>
        <v>969.90495871726091</v>
      </c>
      <c r="Q95" s="9">
        <f t="shared" si="132"/>
        <v>2254.5718033883777</v>
      </c>
      <c r="R95" s="9"/>
      <c r="S95" s="9">
        <f t="shared" si="81"/>
        <v>16482.902100113457</v>
      </c>
      <c r="T95" s="3" t="s">
        <v>84</v>
      </c>
      <c r="U95" s="3"/>
      <c r="V95" s="3"/>
      <c r="W95" s="3"/>
      <c r="X95" s="3"/>
      <c r="Y95" s="9">
        <f>SUM(Y90:Y94)</f>
        <v>2257.3330575616897</v>
      </c>
      <c r="Z95" s="9">
        <f t="shared" ref="Z95:AJ95" si="133">SUM(Z90:Z94)</f>
        <v>1481.6036643268587</v>
      </c>
      <c r="AA95" s="9">
        <f t="shared" si="133"/>
        <v>413.25175729393231</v>
      </c>
      <c r="AB95" s="9">
        <f t="shared" si="133"/>
        <v>1349.2517572939323</v>
      </c>
      <c r="AC95" s="9">
        <f t="shared" si="133"/>
        <v>1757.849372234306</v>
      </c>
      <c r="AD95" s="9">
        <f t="shared" si="133"/>
        <v>818.45419021661166</v>
      </c>
      <c r="AE95" s="9">
        <f t="shared" si="133"/>
        <v>3193.3330575616897</v>
      </c>
      <c r="AF95" s="9">
        <f t="shared" si="133"/>
        <v>1481.6036643268587</v>
      </c>
      <c r="AG95" s="9">
        <f t="shared" si="133"/>
        <v>2417.603664326859</v>
      </c>
      <c r="AH95" s="9">
        <f t="shared" si="133"/>
        <v>1038.96</v>
      </c>
      <c r="AI95" s="9">
        <f t="shared" si="133"/>
        <v>1294.4036643268587</v>
      </c>
      <c r="AJ95" s="9">
        <f t="shared" si="133"/>
        <v>2727.8954216207912</v>
      </c>
      <c r="AK95" s="9"/>
      <c r="AL95" s="9">
        <f t="shared" si="82"/>
        <v>20231.543271090384</v>
      </c>
      <c r="AM95" s="3" t="s">
        <v>84</v>
      </c>
      <c r="AN95" s="3"/>
      <c r="AO95" s="3"/>
      <c r="AP95" s="3"/>
      <c r="AQ95" s="3"/>
      <c r="AR95" s="9">
        <f>SUM(AR90:AR94)</f>
        <v>2558.2714117578134</v>
      </c>
      <c r="AS95" s="9">
        <f t="shared" ref="AS95:BC95" si="134">SUM(AS90:AS94)</f>
        <v>1645.6485961874239</v>
      </c>
      <c r="AT95" s="9">
        <f t="shared" si="134"/>
        <v>502.3291262281557</v>
      </c>
      <c r="AU95" s="9">
        <f t="shared" si="134"/>
        <v>1438.3291262281557</v>
      </c>
      <c r="AV95" s="9">
        <f t="shared" si="134"/>
        <v>2084.2086732168304</v>
      </c>
      <c r="AW95" s="9">
        <f t="shared" si="134"/>
        <v>1091.2722536221488</v>
      </c>
      <c r="AX95" s="9">
        <f t="shared" si="134"/>
        <v>3494.2714117578134</v>
      </c>
      <c r="AY95" s="9">
        <f t="shared" si="134"/>
        <v>1645.6485961874239</v>
      </c>
      <c r="AZ95" s="9">
        <f t="shared" si="134"/>
        <v>2581.6485961874241</v>
      </c>
      <c r="BA95" s="9">
        <f t="shared" si="134"/>
        <v>1073.28</v>
      </c>
      <c r="BB95" s="9">
        <f t="shared" si="134"/>
        <v>1458.4485961874241</v>
      </c>
      <c r="BC95" s="9">
        <f t="shared" si="134"/>
        <v>2946.6977224155798</v>
      </c>
      <c r="BD95" s="9"/>
      <c r="BE95" s="9">
        <f t="shared" si="83"/>
        <v>22520.05410997619</v>
      </c>
    </row>
    <row r="96" spans="1:57" ht="14.45" x14ac:dyDescent="0.35">
      <c r="A96" s="3" t="s">
        <v>85</v>
      </c>
      <c r="B96" s="3"/>
      <c r="C96" s="3"/>
      <c r="D96" s="3"/>
      <c r="E96" s="3"/>
      <c r="F96" s="9">
        <f>AR96*0.5</f>
        <v>170.11994999999999</v>
      </c>
      <c r="G96" s="9">
        <f t="shared" ref="G96:Q96" si="135">AS96*0.5</f>
        <v>170.11994999999999</v>
      </c>
      <c r="H96" s="9">
        <f t="shared" si="135"/>
        <v>170.11994999999999</v>
      </c>
      <c r="I96" s="9">
        <f t="shared" si="135"/>
        <v>170.11994999999999</v>
      </c>
      <c r="J96" s="9">
        <f t="shared" si="135"/>
        <v>170.11994999999999</v>
      </c>
      <c r="K96" s="9">
        <f t="shared" si="135"/>
        <v>170.11994999999999</v>
      </c>
      <c r="L96" s="9">
        <f t="shared" si="135"/>
        <v>170.11994999999999</v>
      </c>
      <c r="M96" s="9">
        <f t="shared" si="135"/>
        <v>170.11994999999999</v>
      </c>
      <c r="N96" s="9">
        <f t="shared" si="135"/>
        <v>170.11994999999999</v>
      </c>
      <c r="O96" s="9">
        <f t="shared" si="135"/>
        <v>170.11994999999999</v>
      </c>
      <c r="P96" s="9">
        <f t="shared" si="135"/>
        <v>170.11994999999999</v>
      </c>
      <c r="Q96" s="9">
        <f t="shared" si="135"/>
        <v>170.11994999999999</v>
      </c>
      <c r="R96" s="9"/>
      <c r="S96" s="9">
        <f t="shared" si="81"/>
        <v>2041.4394</v>
      </c>
      <c r="T96" s="3" t="s">
        <v>85</v>
      </c>
      <c r="U96" s="3"/>
      <c r="V96" s="3"/>
      <c r="W96" s="3"/>
      <c r="X96" s="3"/>
      <c r="Y96" s="9">
        <f>AR96*0.75</f>
        <v>255.17992499999997</v>
      </c>
      <c r="Z96" s="9">
        <f t="shared" ref="Z96:AJ96" si="136">AS96*0.75</f>
        <v>255.17992499999997</v>
      </c>
      <c r="AA96" s="9">
        <f t="shared" si="136"/>
        <v>255.17992499999997</v>
      </c>
      <c r="AB96" s="9">
        <f t="shared" si="136"/>
        <v>255.17992499999997</v>
      </c>
      <c r="AC96" s="9">
        <f t="shared" si="136"/>
        <v>255.17992499999997</v>
      </c>
      <c r="AD96" s="9">
        <f t="shared" si="136"/>
        <v>255.17992499999997</v>
      </c>
      <c r="AE96" s="9">
        <f t="shared" si="136"/>
        <v>255.17992499999997</v>
      </c>
      <c r="AF96" s="9">
        <f t="shared" si="136"/>
        <v>255.17992499999997</v>
      </c>
      <c r="AG96" s="9">
        <f t="shared" si="136"/>
        <v>255.17992499999997</v>
      </c>
      <c r="AH96" s="9">
        <f t="shared" si="136"/>
        <v>255.17992499999997</v>
      </c>
      <c r="AI96" s="9">
        <f t="shared" si="136"/>
        <v>255.17992499999997</v>
      </c>
      <c r="AJ96" s="9">
        <f t="shared" si="136"/>
        <v>255.17992499999997</v>
      </c>
      <c r="AK96" s="9"/>
      <c r="AL96" s="9">
        <f t="shared" si="82"/>
        <v>3062.1590999999994</v>
      </c>
      <c r="AM96" s="3" t="s">
        <v>85</v>
      </c>
      <c r="AN96" s="3"/>
      <c r="AO96" s="3"/>
      <c r="AP96" s="3"/>
      <c r="AQ96" s="3"/>
      <c r="AR96" s="9">
        <f>4082.8788/12</f>
        <v>340.23989999999998</v>
      </c>
      <c r="AS96" s="9">
        <f t="shared" ref="AS96:BC96" si="137">4082.8788/12</f>
        <v>340.23989999999998</v>
      </c>
      <c r="AT96" s="9">
        <f t="shared" si="137"/>
        <v>340.23989999999998</v>
      </c>
      <c r="AU96" s="9">
        <f t="shared" si="137"/>
        <v>340.23989999999998</v>
      </c>
      <c r="AV96" s="9">
        <f t="shared" si="137"/>
        <v>340.23989999999998</v>
      </c>
      <c r="AW96" s="9">
        <f t="shared" si="137"/>
        <v>340.23989999999998</v>
      </c>
      <c r="AX96" s="9">
        <f t="shared" si="137"/>
        <v>340.23989999999998</v>
      </c>
      <c r="AY96" s="9">
        <f t="shared" si="137"/>
        <v>340.23989999999998</v>
      </c>
      <c r="AZ96" s="9">
        <f t="shared" si="137"/>
        <v>340.23989999999998</v>
      </c>
      <c r="BA96" s="9">
        <f t="shared" si="137"/>
        <v>340.23989999999998</v>
      </c>
      <c r="BB96" s="9">
        <f t="shared" si="137"/>
        <v>340.23989999999998</v>
      </c>
      <c r="BC96" s="9">
        <f t="shared" si="137"/>
        <v>340.23989999999998</v>
      </c>
      <c r="BD96" s="9"/>
      <c r="BE96" s="9">
        <f t="shared" si="83"/>
        <v>4082.8788</v>
      </c>
    </row>
    <row r="97" spans="1:57" ht="14.45" x14ac:dyDescent="0.35">
      <c r="A97" s="3" t="s">
        <v>86</v>
      </c>
      <c r="B97" s="3"/>
      <c r="C97" s="3"/>
      <c r="D97" s="3"/>
      <c r="E97" s="3"/>
      <c r="F97" s="9">
        <f>AR97</f>
        <v>11501</v>
      </c>
      <c r="G97" s="9">
        <f t="shared" ref="G97:Q97" si="138">AS97</f>
        <v>11501</v>
      </c>
      <c r="H97" s="9">
        <f t="shared" si="138"/>
        <v>11501</v>
      </c>
      <c r="I97" s="9">
        <f t="shared" si="138"/>
        <v>11501</v>
      </c>
      <c r="J97" s="9">
        <f t="shared" si="138"/>
        <v>11501</v>
      </c>
      <c r="K97" s="9">
        <f t="shared" si="138"/>
        <v>11501</v>
      </c>
      <c r="L97" s="9">
        <f t="shared" si="138"/>
        <v>11501</v>
      </c>
      <c r="M97" s="9">
        <f t="shared" si="138"/>
        <v>11501</v>
      </c>
      <c r="N97" s="9">
        <f t="shared" si="138"/>
        <v>11501</v>
      </c>
      <c r="O97" s="9">
        <f t="shared" si="138"/>
        <v>11501</v>
      </c>
      <c r="P97" s="9">
        <f t="shared" si="138"/>
        <v>11501</v>
      </c>
      <c r="Q97" s="9">
        <f t="shared" si="138"/>
        <v>11501</v>
      </c>
      <c r="R97" s="9"/>
      <c r="S97" s="9">
        <f t="shared" si="81"/>
        <v>138012</v>
      </c>
      <c r="T97" s="3" t="s">
        <v>86</v>
      </c>
      <c r="U97" s="3"/>
      <c r="V97" s="3"/>
      <c r="W97" s="3"/>
      <c r="X97" s="3"/>
      <c r="Y97" s="9">
        <f>AR97</f>
        <v>11501</v>
      </c>
      <c r="Z97" s="9">
        <f t="shared" ref="Z97:AJ97" si="139">AS97</f>
        <v>11501</v>
      </c>
      <c r="AA97" s="9">
        <f t="shared" si="139"/>
        <v>11501</v>
      </c>
      <c r="AB97" s="9">
        <f t="shared" si="139"/>
        <v>11501</v>
      </c>
      <c r="AC97" s="9">
        <f t="shared" si="139"/>
        <v>11501</v>
      </c>
      <c r="AD97" s="9">
        <f t="shared" si="139"/>
        <v>11501</v>
      </c>
      <c r="AE97" s="9">
        <f t="shared" si="139"/>
        <v>11501</v>
      </c>
      <c r="AF97" s="9">
        <f t="shared" si="139"/>
        <v>11501</v>
      </c>
      <c r="AG97" s="9">
        <f t="shared" si="139"/>
        <v>11501</v>
      </c>
      <c r="AH97" s="9">
        <f t="shared" si="139"/>
        <v>11501</v>
      </c>
      <c r="AI97" s="9">
        <f t="shared" si="139"/>
        <v>11501</v>
      </c>
      <c r="AJ97" s="9">
        <f t="shared" si="139"/>
        <v>11501</v>
      </c>
      <c r="AK97" s="9"/>
      <c r="AL97" s="9">
        <f t="shared" si="82"/>
        <v>138012</v>
      </c>
      <c r="AM97" s="3" t="s">
        <v>86</v>
      </c>
      <c r="AN97" s="3"/>
      <c r="AO97" s="3"/>
      <c r="AP97" s="3"/>
      <c r="AQ97" s="3"/>
      <c r="AR97" s="9">
        <f>138012/12</f>
        <v>11501</v>
      </c>
      <c r="AS97" s="9">
        <f t="shared" ref="AS97:BC97" si="140">138012/12</f>
        <v>11501</v>
      </c>
      <c r="AT97" s="9">
        <f t="shared" si="140"/>
        <v>11501</v>
      </c>
      <c r="AU97" s="9">
        <f t="shared" si="140"/>
        <v>11501</v>
      </c>
      <c r="AV97" s="9">
        <f t="shared" si="140"/>
        <v>11501</v>
      </c>
      <c r="AW97" s="9">
        <f t="shared" si="140"/>
        <v>11501</v>
      </c>
      <c r="AX97" s="9">
        <f t="shared" si="140"/>
        <v>11501</v>
      </c>
      <c r="AY97" s="9">
        <f t="shared" si="140"/>
        <v>11501</v>
      </c>
      <c r="AZ97" s="9">
        <f t="shared" si="140"/>
        <v>11501</v>
      </c>
      <c r="BA97" s="9">
        <f t="shared" si="140"/>
        <v>11501</v>
      </c>
      <c r="BB97" s="9">
        <f t="shared" si="140"/>
        <v>11501</v>
      </c>
      <c r="BC97" s="9">
        <f t="shared" si="140"/>
        <v>11501</v>
      </c>
      <c r="BD97" s="9"/>
      <c r="BE97" s="9">
        <f t="shared" si="83"/>
        <v>138012</v>
      </c>
    </row>
    <row r="98" spans="1:57" ht="14.45" x14ac:dyDescent="0.35">
      <c r="A98" s="3" t="s">
        <v>87</v>
      </c>
      <c r="B98" s="3"/>
      <c r="C98" s="3"/>
      <c r="D98" s="3"/>
      <c r="E98" s="3"/>
      <c r="F98" s="9">
        <f>AR98*0.8</f>
        <v>8392.3333333333339</v>
      </c>
      <c r="G98" s="9">
        <f t="shared" ref="G98:Q98" si="141">AS98*0.8</f>
        <v>8392.3333333333339</v>
      </c>
      <c r="H98" s="9">
        <f t="shared" si="141"/>
        <v>8392.3333333333339</v>
      </c>
      <c r="I98" s="9">
        <f t="shared" si="141"/>
        <v>8392.3333333333339</v>
      </c>
      <c r="J98" s="9">
        <f t="shared" si="141"/>
        <v>8392.3333333333339</v>
      </c>
      <c r="K98" s="9">
        <f t="shared" si="141"/>
        <v>8392.3333333333339</v>
      </c>
      <c r="L98" s="9">
        <f t="shared" si="141"/>
        <v>8392.3333333333339</v>
      </c>
      <c r="M98" s="9">
        <f t="shared" si="141"/>
        <v>8392.3333333333339</v>
      </c>
      <c r="N98" s="9">
        <f t="shared" si="141"/>
        <v>8392.3333333333339</v>
      </c>
      <c r="O98" s="9">
        <f t="shared" si="141"/>
        <v>8392.3333333333339</v>
      </c>
      <c r="P98" s="9">
        <f t="shared" si="141"/>
        <v>8392.3333333333339</v>
      </c>
      <c r="Q98" s="9">
        <f t="shared" si="141"/>
        <v>8392.3333333333339</v>
      </c>
      <c r="R98" s="9"/>
      <c r="S98" s="9">
        <f t="shared" si="81"/>
        <v>100707.99999999999</v>
      </c>
      <c r="T98" s="3" t="s">
        <v>87</v>
      </c>
      <c r="U98" s="3"/>
      <c r="V98" s="3"/>
      <c r="W98" s="3"/>
      <c r="X98" s="3"/>
      <c r="Y98" s="9">
        <f>AR98*0.9</f>
        <v>9441.375</v>
      </c>
      <c r="Z98" s="9">
        <f t="shared" ref="Z98:AJ98" si="142">AS98*0.9</f>
        <v>9441.375</v>
      </c>
      <c r="AA98" s="9">
        <f t="shared" si="142"/>
        <v>9441.375</v>
      </c>
      <c r="AB98" s="9">
        <f t="shared" si="142"/>
        <v>9441.375</v>
      </c>
      <c r="AC98" s="9">
        <f t="shared" si="142"/>
        <v>9441.375</v>
      </c>
      <c r="AD98" s="9">
        <f t="shared" si="142"/>
        <v>9441.375</v>
      </c>
      <c r="AE98" s="9">
        <f t="shared" si="142"/>
        <v>9441.375</v>
      </c>
      <c r="AF98" s="9">
        <f t="shared" si="142"/>
        <v>9441.375</v>
      </c>
      <c r="AG98" s="9">
        <f t="shared" si="142"/>
        <v>9441.375</v>
      </c>
      <c r="AH98" s="9">
        <f t="shared" si="142"/>
        <v>9441.375</v>
      </c>
      <c r="AI98" s="9">
        <f t="shared" si="142"/>
        <v>9441.375</v>
      </c>
      <c r="AJ98" s="9">
        <f t="shared" si="142"/>
        <v>9441.375</v>
      </c>
      <c r="AK98" s="9"/>
      <c r="AL98" s="9">
        <f t="shared" si="82"/>
        <v>113296.5</v>
      </c>
      <c r="AM98" s="3" t="s">
        <v>87</v>
      </c>
      <c r="AN98" s="3"/>
      <c r="AO98" s="3"/>
      <c r="AP98" s="3"/>
      <c r="AQ98" s="3"/>
      <c r="AR98" s="9">
        <f>125885/12</f>
        <v>10490.416666666666</v>
      </c>
      <c r="AS98" s="9">
        <f t="shared" ref="AS98:BC98" si="143">125885/12</f>
        <v>10490.416666666666</v>
      </c>
      <c r="AT98" s="9">
        <f t="shared" si="143"/>
        <v>10490.416666666666</v>
      </c>
      <c r="AU98" s="9">
        <f t="shared" si="143"/>
        <v>10490.416666666666</v>
      </c>
      <c r="AV98" s="9">
        <f t="shared" si="143"/>
        <v>10490.416666666666</v>
      </c>
      <c r="AW98" s="9">
        <f t="shared" si="143"/>
        <v>10490.416666666666</v>
      </c>
      <c r="AX98" s="9">
        <f t="shared" si="143"/>
        <v>10490.416666666666</v>
      </c>
      <c r="AY98" s="9">
        <f t="shared" si="143"/>
        <v>10490.416666666666</v>
      </c>
      <c r="AZ98" s="9">
        <f t="shared" si="143"/>
        <v>10490.416666666666</v>
      </c>
      <c r="BA98" s="9">
        <f t="shared" si="143"/>
        <v>10490.416666666666</v>
      </c>
      <c r="BB98" s="9">
        <f t="shared" si="143"/>
        <v>10490.416666666666</v>
      </c>
      <c r="BC98" s="9">
        <f t="shared" si="143"/>
        <v>10490.416666666666</v>
      </c>
      <c r="BD98" s="9"/>
      <c r="BE98" s="9">
        <f t="shared" si="83"/>
        <v>125885.00000000001</v>
      </c>
    </row>
    <row r="99" spans="1:57" ht="14.45" x14ac:dyDescent="0.35">
      <c r="A99" s="3"/>
      <c r="B99" s="3"/>
      <c r="C99" s="3"/>
      <c r="D99" s="3"/>
      <c r="E99" s="3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3"/>
      <c r="U99" s="3"/>
      <c r="V99" s="3"/>
      <c r="W99" s="3"/>
      <c r="X99" s="3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3"/>
      <c r="AN99" s="3"/>
      <c r="AO99" s="3"/>
      <c r="AP99" s="3"/>
      <c r="AQ99" s="3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</row>
    <row r="100" spans="1:57" ht="14.45" x14ac:dyDescent="0.35">
      <c r="A100" s="3" t="s">
        <v>88</v>
      </c>
      <c r="B100" s="3"/>
      <c r="C100" s="3"/>
      <c r="D100" s="3"/>
      <c r="E100" s="3"/>
      <c r="F100" s="9">
        <f t="shared" ref="F100:Q100" si="144">F80+F86+F87+F88+F95+F96+F97+F98</f>
        <v>35935.556806109336</v>
      </c>
      <c r="G100" s="9">
        <f t="shared" si="144"/>
        <v>31841.889694431549</v>
      </c>
      <c r="H100" s="9">
        <f t="shared" si="144"/>
        <v>28708.20179467112</v>
      </c>
      <c r="I100" s="9">
        <f t="shared" si="144"/>
        <v>31009.141794671115</v>
      </c>
      <c r="J100" s="9">
        <f t="shared" si="144"/>
        <v>31760.371454912623</v>
      </c>
      <c r="K100" s="9">
        <f t="shared" si="144"/>
        <v>29753.721076811074</v>
      </c>
      <c r="L100" s="9">
        <f t="shared" si="144"/>
        <v>38236.496806109339</v>
      </c>
      <c r="M100" s="9">
        <f t="shared" si="144"/>
        <v>31841.889694431549</v>
      </c>
      <c r="N100" s="9">
        <f t="shared" si="144"/>
        <v>34142.829694431544</v>
      </c>
      <c r="O100" s="9">
        <f t="shared" si="144"/>
        <v>29371.674950000001</v>
      </c>
      <c r="P100" s="9">
        <f t="shared" si="144"/>
        <v>31381.701694431547</v>
      </c>
      <c r="Q100" s="9">
        <f t="shared" si="144"/>
        <v>35780.296539102666</v>
      </c>
      <c r="R100" s="9"/>
      <c r="S100" s="9">
        <f>S80+S86+S87+S88+S95+S96+S97+S98</f>
        <v>389763.7720001135</v>
      </c>
      <c r="T100" s="3" t="s">
        <v>88</v>
      </c>
      <c r="U100" s="3"/>
      <c r="V100" s="3"/>
      <c r="W100" s="3"/>
      <c r="X100" s="3"/>
      <c r="Y100" s="9">
        <f t="shared" ref="Y100:AJ100" si="145">Y80+Y86+Y87+Y88+Y95+Y96+Y97+Y98</f>
        <v>42619.565303990261</v>
      </c>
      <c r="Z100" s="9">
        <f t="shared" si="145"/>
        <v>37980.075910755433</v>
      </c>
      <c r="AA100" s="9">
        <f t="shared" si="145"/>
        <v>33564.273182293931</v>
      </c>
      <c r="AB100" s="9">
        <f t="shared" si="145"/>
        <v>36120.87318229393</v>
      </c>
      <c r="AC100" s="9">
        <f t="shared" si="145"/>
        <v>37023.398797234302</v>
      </c>
      <c r="AD100" s="9">
        <f t="shared" si="145"/>
        <v>35732.956615216608</v>
      </c>
      <c r="AE100" s="9">
        <f t="shared" si="145"/>
        <v>45176.165303990259</v>
      </c>
      <c r="AF100" s="9">
        <f t="shared" si="145"/>
        <v>37980.075910755433</v>
      </c>
      <c r="AG100" s="9">
        <f t="shared" si="145"/>
        <v>40536.675910755432</v>
      </c>
      <c r="AH100" s="9">
        <f t="shared" si="145"/>
        <v>34265.077424999996</v>
      </c>
      <c r="AI100" s="9">
        <f t="shared" si="145"/>
        <v>37468.755910755426</v>
      </c>
      <c r="AJ100" s="9">
        <f t="shared" si="145"/>
        <v>42392.471668049358</v>
      </c>
      <c r="AK100" s="9"/>
      <c r="AL100" s="9">
        <f>AL80+AL86+AL87+AL88+AL95+AL96+AL97+AL98</f>
        <v>460860.36512109038</v>
      </c>
      <c r="AM100" s="3" t="s">
        <v>88</v>
      </c>
      <c r="AN100" s="3"/>
      <c r="AO100" s="3"/>
      <c r="AP100" s="3"/>
      <c r="AQ100" s="3"/>
      <c r="AR100" s="9">
        <f t="shared" ref="AR100:BC100" si="146">AR80+AR86+AR87+AR88+AR95+AR96+AR97+AR98</f>
        <v>48819.181311757813</v>
      </c>
      <c r="AS100" s="9">
        <f t="shared" si="146"/>
        <v>43360.958496187421</v>
      </c>
      <c r="AT100" s="9">
        <f t="shared" si="146"/>
        <v>38529.509026228152</v>
      </c>
      <c r="AU100" s="9">
        <f t="shared" si="146"/>
        <v>41086.10902622815</v>
      </c>
      <c r="AV100" s="9">
        <f t="shared" si="146"/>
        <v>42599.068573216828</v>
      </c>
      <c r="AW100" s="9">
        <f t="shared" si="146"/>
        <v>41712.192153622142</v>
      </c>
      <c r="AX100" s="9">
        <f t="shared" si="146"/>
        <v>51375.781311757812</v>
      </c>
      <c r="AY100" s="9">
        <f t="shared" si="146"/>
        <v>43360.958496187421</v>
      </c>
      <c r="AZ100" s="9">
        <f t="shared" si="146"/>
        <v>45917.558496187419</v>
      </c>
      <c r="BA100" s="9">
        <f t="shared" si="146"/>
        <v>38902.819899999995</v>
      </c>
      <c r="BB100" s="9">
        <f t="shared" si="146"/>
        <v>42849.638496187421</v>
      </c>
      <c r="BC100" s="9">
        <f t="shared" si="146"/>
        <v>48100.847622415575</v>
      </c>
      <c r="BD100" s="9"/>
      <c r="BE100" s="9">
        <f>BE80+BE86+BE87+BE88+BE95+BE96+BE97+BE98</f>
        <v>526614.62290997617</v>
      </c>
    </row>
    <row r="101" spans="1:57" ht="14.45" x14ac:dyDescent="0.35">
      <c r="A101" t="s">
        <v>89</v>
      </c>
      <c r="F101" s="12">
        <f>F98*0.2</f>
        <v>1678.4666666666669</v>
      </c>
      <c r="G101" s="12">
        <f t="shared" ref="G101:Q101" si="147">G98*0.2</f>
        <v>1678.4666666666669</v>
      </c>
      <c r="H101" s="12">
        <f t="shared" si="147"/>
        <v>1678.4666666666669</v>
      </c>
      <c r="I101" s="12">
        <f t="shared" si="147"/>
        <v>1678.4666666666669</v>
      </c>
      <c r="J101" s="12">
        <f t="shared" si="147"/>
        <v>1678.4666666666669</v>
      </c>
      <c r="K101" s="12">
        <f t="shared" si="147"/>
        <v>1678.4666666666669</v>
      </c>
      <c r="L101" s="12">
        <f t="shared" si="147"/>
        <v>1678.4666666666669</v>
      </c>
      <c r="M101" s="12">
        <f t="shared" si="147"/>
        <v>1678.4666666666669</v>
      </c>
      <c r="N101" s="12">
        <f t="shared" si="147"/>
        <v>1678.4666666666669</v>
      </c>
      <c r="O101" s="12">
        <f t="shared" si="147"/>
        <v>1678.4666666666669</v>
      </c>
      <c r="P101" s="12">
        <f t="shared" si="147"/>
        <v>1678.4666666666669</v>
      </c>
      <c r="Q101" s="12">
        <f t="shared" si="147"/>
        <v>1678.4666666666669</v>
      </c>
      <c r="S101" s="4">
        <f t="shared" ref="S101:S102" si="148">SUM(F101:Q101)</f>
        <v>20141.600000000002</v>
      </c>
      <c r="T101" t="s">
        <v>89</v>
      </c>
      <c r="Y101" s="12">
        <f>Y98*0.2</f>
        <v>1888.2750000000001</v>
      </c>
      <c r="Z101" s="12">
        <f t="shared" ref="Z101:AJ101" si="149">Z98*0.2</f>
        <v>1888.2750000000001</v>
      </c>
      <c r="AA101" s="12">
        <f t="shared" si="149"/>
        <v>1888.2750000000001</v>
      </c>
      <c r="AB101" s="12">
        <f t="shared" si="149"/>
        <v>1888.2750000000001</v>
      </c>
      <c r="AC101" s="12">
        <f t="shared" si="149"/>
        <v>1888.2750000000001</v>
      </c>
      <c r="AD101" s="12">
        <f t="shared" si="149"/>
        <v>1888.2750000000001</v>
      </c>
      <c r="AE101" s="12">
        <f t="shared" si="149"/>
        <v>1888.2750000000001</v>
      </c>
      <c r="AF101" s="12">
        <f t="shared" si="149"/>
        <v>1888.2750000000001</v>
      </c>
      <c r="AG101" s="12">
        <f t="shared" si="149"/>
        <v>1888.2750000000001</v>
      </c>
      <c r="AH101" s="12">
        <f t="shared" si="149"/>
        <v>1888.2750000000001</v>
      </c>
      <c r="AI101" s="12">
        <f t="shared" si="149"/>
        <v>1888.2750000000001</v>
      </c>
      <c r="AJ101" s="12">
        <f t="shared" si="149"/>
        <v>1888.2750000000001</v>
      </c>
      <c r="AL101" s="4">
        <f t="shared" ref="AL101:AL102" si="150">SUM(Y101:AJ101)</f>
        <v>22659.300000000003</v>
      </c>
      <c r="AM101" t="s">
        <v>89</v>
      </c>
      <c r="AR101" s="12">
        <f>AR98*0.2</f>
        <v>2098.0833333333335</v>
      </c>
      <c r="AS101" s="12">
        <f t="shared" ref="AS101:BC101" si="151">AS98*0.2</f>
        <v>2098.0833333333335</v>
      </c>
      <c r="AT101" s="12">
        <f t="shared" si="151"/>
        <v>2098.0833333333335</v>
      </c>
      <c r="AU101" s="12">
        <f t="shared" si="151"/>
        <v>2098.0833333333335</v>
      </c>
      <c r="AV101" s="12">
        <f t="shared" si="151"/>
        <v>2098.0833333333335</v>
      </c>
      <c r="AW101" s="12">
        <f t="shared" si="151"/>
        <v>2098.0833333333335</v>
      </c>
      <c r="AX101" s="12">
        <f t="shared" si="151"/>
        <v>2098.0833333333335</v>
      </c>
      <c r="AY101" s="12">
        <f t="shared" si="151"/>
        <v>2098.0833333333335</v>
      </c>
      <c r="AZ101" s="12">
        <f t="shared" si="151"/>
        <v>2098.0833333333335</v>
      </c>
      <c r="BA101" s="12">
        <f t="shared" si="151"/>
        <v>2098.0833333333335</v>
      </c>
      <c r="BB101" s="12">
        <f t="shared" si="151"/>
        <v>2098.0833333333335</v>
      </c>
      <c r="BC101" s="12">
        <f t="shared" si="151"/>
        <v>2098.0833333333335</v>
      </c>
      <c r="BE101" s="4">
        <f t="shared" ref="BE101:BE102" si="152">SUM(AR101:BC101)</f>
        <v>25176.999999999996</v>
      </c>
    </row>
    <row r="102" spans="1:57" thickBot="1" x14ac:dyDescent="0.4">
      <c r="A102" s="1" t="s">
        <v>90</v>
      </c>
      <c r="F102" s="13">
        <f>SUM(F100:F101)</f>
        <v>37614.023472776003</v>
      </c>
      <c r="G102" s="13">
        <f t="shared" ref="G102:Q102" si="153">SUM(G100:G101)</f>
        <v>33520.356361098216</v>
      </c>
      <c r="H102" s="13">
        <f t="shared" si="153"/>
        <v>30386.668461337787</v>
      </c>
      <c r="I102" s="13">
        <f t="shared" si="153"/>
        <v>32687.608461337783</v>
      </c>
      <c r="J102" s="13">
        <f t="shared" si="153"/>
        <v>33438.838121579291</v>
      </c>
      <c r="K102" s="13">
        <f t="shared" si="153"/>
        <v>31432.187743477742</v>
      </c>
      <c r="L102" s="13">
        <f t="shared" si="153"/>
        <v>39914.963472776006</v>
      </c>
      <c r="M102" s="13">
        <f t="shared" si="153"/>
        <v>33520.356361098216</v>
      </c>
      <c r="N102" s="13">
        <f t="shared" si="153"/>
        <v>35821.296361098211</v>
      </c>
      <c r="O102" s="13">
        <f t="shared" si="153"/>
        <v>31050.141616666668</v>
      </c>
      <c r="P102" s="13">
        <f t="shared" si="153"/>
        <v>33060.168361098215</v>
      </c>
      <c r="Q102" s="13">
        <f t="shared" si="153"/>
        <v>37458.763205769334</v>
      </c>
      <c r="S102" s="11">
        <f t="shared" si="148"/>
        <v>409905.37200011354</v>
      </c>
      <c r="T102" s="1" t="s">
        <v>90</v>
      </c>
      <c r="Y102" s="13">
        <f>SUM(Y100:Y101)</f>
        <v>44507.840303990262</v>
      </c>
      <c r="Z102" s="13">
        <f t="shared" ref="Z102:AJ102" si="154">SUM(Z100:Z101)</f>
        <v>39868.350910755435</v>
      </c>
      <c r="AA102" s="13">
        <f t="shared" si="154"/>
        <v>35452.548182293933</v>
      </c>
      <c r="AB102" s="13">
        <f t="shared" si="154"/>
        <v>38009.148182293931</v>
      </c>
      <c r="AC102" s="13">
        <f t="shared" si="154"/>
        <v>38911.673797234303</v>
      </c>
      <c r="AD102" s="13">
        <f t="shared" si="154"/>
        <v>37621.231615216609</v>
      </c>
      <c r="AE102" s="13">
        <f t="shared" si="154"/>
        <v>47064.440303990261</v>
      </c>
      <c r="AF102" s="13">
        <f t="shared" si="154"/>
        <v>39868.350910755435</v>
      </c>
      <c r="AG102" s="13">
        <f t="shared" si="154"/>
        <v>42424.950910755433</v>
      </c>
      <c r="AH102" s="13">
        <f t="shared" si="154"/>
        <v>36153.352424999997</v>
      </c>
      <c r="AI102" s="13">
        <f t="shared" si="154"/>
        <v>39357.030910755428</v>
      </c>
      <c r="AJ102" s="13">
        <f t="shared" si="154"/>
        <v>44280.74666804936</v>
      </c>
      <c r="AL102" s="11">
        <f t="shared" si="150"/>
        <v>483519.66512109042</v>
      </c>
      <c r="AM102" s="1" t="s">
        <v>90</v>
      </c>
      <c r="AR102" s="13">
        <f>SUM(AR100:AR101)</f>
        <v>50917.264645091149</v>
      </c>
      <c r="AS102" s="13">
        <f t="shared" ref="AS102:BC102" si="155">SUM(AS100:AS101)</f>
        <v>45459.041829520756</v>
      </c>
      <c r="AT102" s="13">
        <f t="shared" si="155"/>
        <v>40627.592359561488</v>
      </c>
      <c r="AU102" s="13">
        <f t="shared" si="155"/>
        <v>43184.192359561486</v>
      </c>
      <c r="AV102" s="13">
        <f t="shared" si="155"/>
        <v>44697.151906550163</v>
      </c>
      <c r="AW102" s="13">
        <f t="shared" si="155"/>
        <v>43810.275486955477</v>
      </c>
      <c r="AX102" s="13">
        <f t="shared" si="155"/>
        <v>53473.864645091147</v>
      </c>
      <c r="AY102" s="13">
        <f t="shared" si="155"/>
        <v>45459.041829520756</v>
      </c>
      <c r="AZ102" s="13">
        <f t="shared" si="155"/>
        <v>48015.641829520755</v>
      </c>
      <c r="BA102" s="13">
        <f t="shared" si="155"/>
        <v>41000.903233333331</v>
      </c>
      <c r="BB102" s="13">
        <f t="shared" si="155"/>
        <v>44947.721829520757</v>
      </c>
      <c r="BC102" s="13">
        <f t="shared" si="155"/>
        <v>50198.93095574891</v>
      </c>
      <c r="BE102" s="11">
        <f t="shared" si="152"/>
        <v>551791.62290997617</v>
      </c>
    </row>
    <row r="103" spans="1:57" thickTop="1" x14ac:dyDescent="0.35"/>
    <row r="104" spans="1:57" ht="14.45" x14ac:dyDescent="0.35">
      <c r="A104" t="s">
        <v>91</v>
      </c>
      <c r="J104" s="14">
        <f>-SUM(F62:H62)+SUM(F101:H101)</f>
        <v>-8023.4450476190423</v>
      </c>
      <c r="M104" s="14">
        <f>-SUM(I62:K62)+SUM(I101:K101)</f>
        <v>-6930.6973809523779</v>
      </c>
      <c r="P104" s="14">
        <f>-SUM(L62:N62)+SUM(L101:N101)</f>
        <v>-10811.758952380951</v>
      </c>
      <c r="S104" s="4">
        <f t="shared" ref="S104" si="156">SUM(F104:Q104)</f>
        <v>-25765.901380952371</v>
      </c>
      <c r="T104" t="s">
        <v>91</v>
      </c>
      <c r="Z104" s="14">
        <f>-SUM(O62:Q62)+SUM(O101:Q101)</f>
        <v>-8168.4395714285683</v>
      </c>
      <c r="AC104" s="14">
        <f>-SUM(Y62:AA62)+SUM(Y101:AA101)</f>
        <v>-11218.05959523809</v>
      </c>
      <c r="AF104" s="14">
        <f>-SUM(AB62:AD62)+SUM(AB101:AD101)</f>
        <v>-10565.539404761901</v>
      </c>
      <c r="AI104" s="14">
        <f>-SUM(AE62:AG62)+SUM(AE101:AG101)</f>
        <v>-15392.983071428567</v>
      </c>
      <c r="AL104" s="4">
        <f t="shared" ref="AL104" si="157">SUM(Y104:AJ104)</f>
        <v>-45345.021642857129</v>
      </c>
      <c r="AM104" t="s">
        <v>91</v>
      </c>
      <c r="AS104" s="9">
        <f>-SUM(AH62:AJ62)+SUM(AH101:AJ101)</f>
        <v>-12164.127928571423</v>
      </c>
      <c r="AT104" s="9"/>
      <c r="AU104" s="9"/>
      <c r="AV104" s="9">
        <f>-SUM(AR62:AT62)+SUM(AR101:AT101)</f>
        <v>-14606.486285714276</v>
      </c>
      <c r="AW104" s="9"/>
      <c r="AX104" s="9"/>
      <c r="AY104" s="9">
        <f>-SUM(AU62:AW62)+SUM(AU101:AW101)</f>
        <v>-14266.138095238086</v>
      </c>
      <c r="AZ104" s="9"/>
      <c r="BA104" s="9"/>
      <c r="BB104" s="9">
        <f>-SUM(AX62:AZ62)+SUM(AX101:AZ101)</f>
        <v>-18893.849333333324</v>
      </c>
      <c r="BE104" s="4">
        <f t="shared" ref="BE104" si="158">SUM(AR104:BC104)</f>
        <v>-59930.601642857109</v>
      </c>
    </row>
    <row r="106" spans="1:57" ht="14.45" x14ac:dyDescent="0.35">
      <c r="A106" s="1" t="s">
        <v>92</v>
      </c>
      <c r="F106" s="12">
        <f>F63-F102+F104</f>
        <v>116876.81181293828</v>
      </c>
      <c r="G106" s="12">
        <f t="shared" ref="G106:Q106" si="159">G63-G102+G104</f>
        <v>-8725.0013610982242</v>
      </c>
      <c r="H106" s="12">
        <f t="shared" si="159"/>
        <v>-9504.5134613377959</v>
      </c>
      <c r="I106" s="12">
        <f t="shared" si="159"/>
        <v>-6589.773461337787</v>
      </c>
      <c r="J106" s="12">
        <f t="shared" si="159"/>
        <v>-19832.228169198341</v>
      </c>
      <c r="K106" s="12">
        <f t="shared" si="159"/>
        <v>-5548.2184577634616</v>
      </c>
      <c r="L106" s="12">
        <f t="shared" si="159"/>
        <v>-5924.3024727760057</v>
      </c>
      <c r="M106" s="12">
        <f t="shared" si="159"/>
        <v>-10217.982742050601</v>
      </c>
      <c r="N106" s="12">
        <f t="shared" si="159"/>
        <v>-3146.7996468124984</v>
      </c>
      <c r="O106" s="12">
        <f t="shared" si="159"/>
        <v>-12266.632330952387</v>
      </c>
      <c r="P106" s="12">
        <f t="shared" si="159"/>
        <v>-16078.57631347917</v>
      </c>
      <c r="Q106" s="12">
        <f t="shared" si="159"/>
        <v>-2997.3110629121948</v>
      </c>
      <c r="S106" s="13">
        <f>SUM(F106:R106)</f>
        <v>16045.472333219805</v>
      </c>
      <c r="T106" s="1" t="s">
        <v>92</v>
      </c>
      <c r="Y106" s="13">
        <f t="shared" ref="Y106:AJ106" si="160">Y63-Y102+Y104</f>
        <v>43938.927148390678</v>
      </c>
      <c r="Z106" s="13">
        <f t="shared" si="160"/>
        <v>-13719.507029803059</v>
      </c>
      <c r="AA106" s="13">
        <f t="shared" si="160"/>
        <v>-7215.0290156272822</v>
      </c>
      <c r="AB106" s="13">
        <f t="shared" si="160"/>
        <v>-3872.4290156272764</v>
      </c>
      <c r="AC106" s="13">
        <f t="shared" si="160"/>
        <v>-20977.394225805736</v>
      </c>
      <c r="AD106" s="13">
        <f t="shared" si="160"/>
        <v>-1323.8410199785212</v>
      </c>
      <c r="AE106" s="13">
        <f t="shared" si="160"/>
        <v>45336.92714839067</v>
      </c>
      <c r="AF106" s="13">
        <f t="shared" si="160"/>
        <v>-9832.0328631363991</v>
      </c>
      <c r="AG106" s="13">
        <f t="shared" si="160"/>
        <v>622.93511305407446</v>
      </c>
      <c r="AH106" s="13">
        <f t="shared" si="160"/>
        <v>-10054.761829761912</v>
      </c>
      <c r="AI106" s="13">
        <f t="shared" si="160"/>
        <v>-16834.956529803054</v>
      </c>
      <c r="AJ106" s="13">
        <f t="shared" si="160"/>
        <v>883.58535576014401</v>
      </c>
      <c r="AK106" s="1"/>
      <c r="AL106" s="13">
        <f>SUM(Y106:AK106)</f>
        <v>6952.4232360523274</v>
      </c>
      <c r="AM106" s="1" t="s">
        <v>92</v>
      </c>
      <c r="AR106" s="13">
        <f t="shared" ref="AR106:BC106" si="161">AR63-AR102+AR104</f>
        <v>39280.493545385056</v>
      </c>
      <c r="AS106" s="13">
        <f t="shared" si="161"/>
        <v>-15301.44356761601</v>
      </c>
      <c r="AT106" s="13">
        <f t="shared" si="161"/>
        <v>-5149.4090262281679</v>
      </c>
      <c r="AU106" s="13">
        <f t="shared" si="161"/>
        <v>-870.80902622816939</v>
      </c>
      <c r="AV106" s="13">
        <f t="shared" si="161"/>
        <v>-22156.254858931115</v>
      </c>
      <c r="AW106" s="13">
        <f t="shared" si="161"/>
        <v>2684.5364178064046</v>
      </c>
      <c r="AX106" s="13">
        <f t="shared" si="161"/>
        <v>40678.493545385048</v>
      </c>
      <c r="AY106" s="13">
        <f t="shared" si="161"/>
        <v>-10992.02173428268</v>
      </c>
      <c r="AZ106" s="13">
        <f t="shared" si="161"/>
        <v>2820.6877895268408</v>
      </c>
      <c r="BA106" s="13">
        <f t="shared" si="161"/>
        <v>-7982.6913285714327</v>
      </c>
      <c r="BB106" s="13">
        <f t="shared" si="161"/>
        <v>-17579.212972377914</v>
      </c>
      <c r="BC106" s="13">
        <f t="shared" si="161"/>
        <v>1874.827234727265</v>
      </c>
      <c r="BD106" s="1"/>
      <c r="BE106" s="13">
        <f>SUM(AR106:BD106)</f>
        <v>7307.1960185951248</v>
      </c>
    </row>
    <row r="107" spans="1:57" ht="14.45" x14ac:dyDescent="0.35">
      <c r="A107" s="1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S107" s="12"/>
      <c r="T107" s="1"/>
      <c r="AL107" s="12"/>
      <c r="AM107" s="1"/>
      <c r="BE107" s="12"/>
    </row>
    <row r="108" spans="1:57" ht="14.45" x14ac:dyDescent="0.35">
      <c r="A108" s="1" t="s">
        <v>93</v>
      </c>
      <c r="B108" s="1"/>
      <c r="C108" s="1"/>
      <c r="D108" s="1"/>
      <c r="E108" s="1"/>
      <c r="F108" s="1">
        <v>0</v>
      </c>
      <c r="G108" s="13">
        <f>F109</f>
        <v>116876.81181293828</v>
      </c>
      <c r="H108" s="13">
        <f t="shared" ref="H108:Q108" si="162">G109</f>
        <v>108151.81045184005</v>
      </c>
      <c r="I108" s="13">
        <f t="shared" si="162"/>
        <v>98647.296990502247</v>
      </c>
      <c r="J108" s="13">
        <f t="shared" si="162"/>
        <v>92057.523529164464</v>
      </c>
      <c r="K108" s="13">
        <f t="shared" si="162"/>
        <v>72225.295359966127</v>
      </c>
      <c r="L108" s="13">
        <f t="shared" si="162"/>
        <v>66677.076902202665</v>
      </c>
      <c r="M108" s="13">
        <f t="shared" si="162"/>
        <v>60752.774429426659</v>
      </c>
      <c r="N108" s="13">
        <f t="shared" si="162"/>
        <v>50534.791687376055</v>
      </c>
      <c r="O108" s="13">
        <f t="shared" si="162"/>
        <v>47387.992040563557</v>
      </c>
      <c r="P108" s="13">
        <f t="shared" si="162"/>
        <v>35121.35970961117</v>
      </c>
      <c r="Q108" s="13">
        <f t="shared" si="162"/>
        <v>19042.783396131999</v>
      </c>
      <c r="R108" s="1"/>
      <c r="S108" s="13">
        <f>F108</f>
        <v>0</v>
      </c>
      <c r="T108" s="1" t="s">
        <v>93</v>
      </c>
      <c r="U108" s="1"/>
      <c r="V108" s="1"/>
      <c r="W108" s="1"/>
      <c r="X108" s="1"/>
      <c r="Y108" s="13">
        <f>Q109</f>
        <v>16045.472333219805</v>
      </c>
      <c r="Z108" s="13">
        <f>Y109</f>
        <v>59984.399481610482</v>
      </c>
      <c r="AA108" s="13">
        <f t="shared" ref="AA108:AI108" si="163">Z109</f>
        <v>46264.89245180742</v>
      </c>
      <c r="AB108" s="13">
        <f t="shared" si="163"/>
        <v>39049.863436180138</v>
      </c>
      <c r="AC108" s="13">
        <f t="shared" si="163"/>
        <v>35177.434420552861</v>
      </c>
      <c r="AD108" s="13">
        <f t="shared" si="163"/>
        <v>14200.040194747125</v>
      </c>
      <c r="AE108" s="13">
        <f t="shared" si="163"/>
        <v>12876.199174768604</v>
      </c>
      <c r="AF108" s="13">
        <f t="shared" si="163"/>
        <v>58213.126323159275</v>
      </c>
      <c r="AG108" s="13">
        <f t="shared" si="163"/>
        <v>48381.093460022879</v>
      </c>
      <c r="AH108" s="13">
        <f t="shared" si="163"/>
        <v>49004.028573076954</v>
      </c>
      <c r="AI108" s="13">
        <f t="shared" si="163"/>
        <v>38949.266743315042</v>
      </c>
      <c r="AJ108" s="13">
        <f>AI109</f>
        <v>22114.310213511988</v>
      </c>
      <c r="AK108" s="1"/>
      <c r="AL108" s="13">
        <f>Y108</f>
        <v>16045.472333219805</v>
      </c>
      <c r="AM108" s="1" t="s">
        <v>93</v>
      </c>
      <c r="AN108" s="1"/>
      <c r="AO108" s="1"/>
      <c r="AP108" s="1"/>
      <c r="AQ108" s="1"/>
      <c r="AR108" s="13">
        <f>AJ109</f>
        <v>22997.895569272132</v>
      </c>
      <c r="AS108" s="13">
        <f>AR109</f>
        <v>62278.389114657184</v>
      </c>
      <c r="AT108" s="13">
        <f t="shared" ref="AT108:BB108" si="164">AS109</f>
        <v>46976.945547041178</v>
      </c>
      <c r="AU108" s="13">
        <f t="shared" si="164"/>
        <v>41827.53652081301</v>
      </c>
      <c r="AV108" s="13">
        <f t="shared" si="164"/>
        <v>40956.72749458484</v>
      </c>
      <c r="AW108" s="13">
        <f t="shared" si="164"/>
        <v>18800.472635653725</v>
      </c>
      <c r="AX108" s="13">
        <f t="shared" si="164"/>
        <v>21485.00905346013</v>
      </c>
      <c r="AY108" s="13">
        <f t="shared" si="164"/>
        <v>62163.502598845182</v>
      </c>
      <c r="AZ108" s="13">
        <f t="shared" si="164"/>
        <v>51171.480864562502</v>
      </c>
      <c r="BA108" s="13">
        <f t="shared" si="164"/>
        <v>53992.168654089342</v>
      </c>
      <c r="BB108" s="13">
        <f t="shared" si="164"/>
        <v>46009.47732551791</v>
      </c>
      <c r="BC108" s="13">
        <f>BB109</f>
        <v>28430.264353139995</v>
      </c>
      <c r="BD108" s="1"/>
      <c r="BE108" s="13">
        <f>AR108</f>
        <v>22997.895569272132</v>
      </c>
    </row>
    <row r="109" spans="1:57" thickBot="1" x14ac:dyDescent="0.4">
      <c r="A109" s="1" t="s">
        <v>94</v>
      </c>
      <c r="B109" s="1"/>
      <c r="C109" s="1"/>
      <c r="D109" s="1"/>
      <c r="E109" s="1"/>
      <c r="F109" s="13">
        <f>F106</f>
        <v>116876.81181293828</v>
      </c>
      <c r="G109" s="13">
        <f>G108+G106</f>
        <v>108151.81045184005</v>
      </c>
      <c r="H109" s="13">
        <f t="shared" ref="H109:Q109" si="165">H108+H106</f>
        <v>98647.296990502247</v>
      </c>
      <c r="I109" s="13">
        <f t="shared" si="165"/>
        <v>92057.523529164464</v>
      </c>
      <c r="J109" s="13">
        <f t="shared" si="165"/>
        <v>72225.295359966127</v>
      </c>
      <c r="K109" s="13">
        <f t="shared" si="165"/>
        <v>66677.076902202665</v>
      </c>
      <c r="L109" s="13">
        <f t="shared" si="165"/>
        <v>60752.774429426659</v>
      </c>
      <c r="M109" s="13">
        <f t="shared" si="165"/>
        <v>50534.791687376055</v>
      </c>
      <c r="N109" s="13">
        <f t="shared" si="165"/>
        <v>47387.992040563557</v>
      </c>
      <c r="O109" s="13">
        <f t="shared" si="165"/>
        <v>35121.35970961117</v>
      </c>
      <c r="P109" s="13">
        <f t="shared" si="165"/>
        <v>19042.783396131999</v>
      </c>
      <c r="Q109" s="13">
        <f t="shared" si="165"/>
        <v>16045.472333219805</v>
      </c>
      <c r="R109" s="1"/>
      <c r="S109" s="15">
        <f>Q109</f>
        <v>16045.472333219805</v>
      </c>
      <c r="T109" s="1" t="s">
        <v>94</v>
      </c>
      <c r="U109" s="1"/>
      <c r="V109" s="1"/>
      <c r="W109" s="1"/>
      <c r="X109" s="1"/>
      <c r="Y109" s="13">
        <f>Y106+Y108</f>
        <v>59984.399481610482</v>
      </c>
      <c r="Z109" s="13">
        <f>Z106+Z108</f>
        <v>46264.89245180742</v>
      </c>
      <c r="AA109" s="13">
        <f t="shared" ref="AA109:AI109" si="166">AA106+AA108</f>
        <v>39049.863436180138</v>
      </c>
      <c r="AB109" s="13">
        <f t="shared" si="166"/>
        <v>35177.434420552861</v>
      </c>
      <c r="AC109" s="13">
        <f t="shared" si="166"/>
        <v>14200.040194747125</v>
      </c>
      <c r="AD109" s="13">
        <f t="shared" si="166"/>
        <v>12876.199174768604</v>
      </c>
      <c r="AE109" s="13">
        <f t="shared" si="166"/>
        <v>58213.126323159275</v>
      </c>
      <c r="AF109" s="13">
        <f t="shared" si="166"/>
        <v>48381.093460022879</v>
      </c>
      <c r="AG109" s="13">
        <f t="shared" si="166"/>
        <v>49004.028573076954</v>
      </c>
      <c r="AH109" s="13">
        <f t="shared" si="166"/>
        <v>38949.266743315042</v>
      </c>
      <c r="AI109" s="13">
        <f t="shared" si="166"/>
        <v>22114.310213511988</v>
      </c>
      <c r="AJ109" s="13">
        <f>AJ106+AJ108</f>
        <v>22997.895569272132</v>
      </c>
      <c r="AK109" s="1"/>
      <c r="AL109" s="15">
        <f>AJ109</f>
        <v>22997.895569272132</v>
      </c>
      <c r="AM109" s="1" t="s">
        <v>94</v>
      </c>
      <c r="AN109" s="1"/>
      <c r="AO109" s="1"/>
      <c r="AP109" s="1"/>
      <c r="AQ109" s="1"/>
      <c r="AR109" s="13">
        <f>AR106+AR108</f>
        <v>62278.389114657184</v>
      </c>
      <c r="AS109" s="13">
        <f>AS106+AS108</f>
        <v>46976.945547041178</v>
      </c>
      <c r="AT109" s="13">
        <f t="shared" ref="AT109:BB109" si="167">AT106+AT108</f>
        <v>41827.53652081301</v>
      </c>
      <c r="AU109" s="13">
        <f t="shared" si="167"/>
        <v>40956.72749458484</v>
      </c>
      <c r="AV109" s="13">
        <f t="shared" si="167"/>
        <v>18800.472635653725</v>
      </c>
      <c r="AW109" s="13">
        <f t="shared" si="167"/>
        <v>21485.00905346013</v>
      </c>
      <c r="AX109" s="13">
        <f t="shared" si="167"/>
        <v>62163.502598845182</v>
      </c>
      <c r="AY109" s="13">
        <f t="shared" si="167"/>
        <v>51171.480864562502</v>
      </c>
      <c r="AZ109" s="13">
        <f t="shared" si="167"/>
        <v>53992.168654089342</v>
      </c>
      <c r="BA109" s="13">
        <f t="shared" si="167"/>
        <v>46009.47732551791</v>
      </c>
      <c r="BB109" s="13">
        <f t="shared" si="167"/>
        <v>28430.264353139995</v>
      </c>
      <c r="BC109" s="13">
        <f>BC106+BC108</f>
        <v>30305.09158786726</v>
      </c>
      <c r="BD109" s="1"/>
      <c r="BE109" s="15">
        <f>BC109</f>
        <v>30305.09158786726</v>
      </c>
    </row>
    <row r="110" spans="1:57" thickTop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Mortlock</dc:creator>
  <cp:lastModifiedBy>Steve Cridland</cp:lastModifiedBy>
  <dcterms:created xsi:type="dcterms:W3CDTF">2020-01-27T09:21:58Z</dcterms:created>
  <dcterms:modified xsi:type="dcterms:W3CDTF">2020-02-14T15:12:24Z</dcterms:modified>
</cp:coreProperties>
</file>